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19720" tabRatio="6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<sst xmlns="http://schemas.openxmlformats.org/spreadsheetml/2006/main" count="238" uniqueCount="160">
  <si>
    <t>Bass stock length</t>
  </si>
  <si>
    <t>Bass stock bore</t>
  </si>
  <si>
    <t>Bass bottom length</t>
  </si>
  <si>
    <t>Bass bottom bore</t>
  </si>
  <si>
    <t>Bass mid overall length</t>
  </si>
  <si>
    <t>Bass mid chamber length</t>
  </si>
  <si>
    <t>Bass mid chamber bore</t>
  </si>
  <si>
    <t>Bass mid small bore length</t>
  </si>
  <si>
    <t>Bass mid small bore</t>
  </si>
  <si>
    <t>Bass top - overall length</t>
  </si>
  <si>
    <t>Bass top - chamber length</t>
  </si>
  <si>
    <t>Bass top - chamber bore</t>
  </si>
  <si>
    <t>Bass top - small bore length</t>
  </si>
  <si>
    <t>Bass top - small bore</t>
  </si>
  <si>
    <t>Bass bell depth</t>
  </si>
  <si>
    <t>Bass bell width</t>
  </si>
  <si>
    <t>Bass top - bushing</t>
  </si>
  <si>
    <t>Tenor stock length</t>
  </si>
  <si>
    <t>Tenor stock bore</t>
  </si>
  <si>
    <t>Tenor bottom bore</t>
  </si>
  <si>
    <t>Tenor top - overal length</t>
  </si>
  <si>
    <t>Tenor top - chamber length</t>
  </si>
  <si>
    <t>Tenor top - chamber bore</t>
  </si>
  <si>
    <t>Tenor top - small bore length</t>
  </si>
  <si>
    <t>Tenor top - small bore</t>
  </si>
  <si>
    <t>Tenor top - bell depth</t>
  </si>
  <si>
    <t>Tenor top - bell width</t>
  </si>
  <si>
    <t>Tenor top - bushing</t>
  </si>
  <si>
    <t>stock ferrules</t>
  </si>
  <si>
    <t>1960 Grey</t>
  </si>
  <si>
    <t>0.8 - oversized bottom</t>
  </si>
  <si>
    <t>early</t>
  </si>
  <si>
    <t>ebony</t>
  </si>
  <si>
    <t>1915 A&amp;S</t>
  </si>
  <si>
    <t>27 TPI</t>
  </si>
  <si>
    <t>.16 bead</t>
  </si>
  <si>
    <t>Marsh</t>
  </si>
  <si>
    <t>Maker</t>
  </si>
  <si>
    <t>Source</t>
  </si>
  <si>
    <t>Custom Ebony</t>
  </si>
  <si>
    <t>pre-1925</t>
  </si>
  <si>
    <t>Standard</t>
  </si>
  <si>
    <t>Ian Sherwood</t>
  </si>
  <si>
    <t>.410?</t>
  </si>
  <si>
    <t>(pin length)</t>
  </si>
  <si>
    <t>11.5 (1.58)</t>
  </si>
  <si>
    <t>8.9375 (1.26)</t>
  </si>
  <si>
    <t>?</t>
  </si>
  <si>
    <t>pre-1920</t>
  </si>
  <si>
    <t>.422 (.438)</t>
  </si>
  <si>
    <t>.610 to .630</t>
  </si>
  <si>
    <t>.656 to .688</t>
  </si>
  <si>
    <t>.570 to .590</t>
  </si>
  <si>
    <t>1910 copy</t>
  </si>
  <si>
    <t>.650 and .655</t>
  </si>
  <si>
    <t>??</t>
  </si>
  <si>
    <t>.515 (.478)</t>
  </si>
  <si>
    <t>c. 1945 (Rich)</t>
  </si>
  <si>
    <t>.317 (sleeved)</t>
  </si>
  <si>
    <t>Heritage</t>
  </si>
  <si>
    <t>.328 or .344</t>
  </si>
  <si>
    <t>c.1975 (Gillanders?)</t>
  </si>
  <si>
    <t>Ringo
Bowen</t>
  </si>
  <si>
    <t>Mark Lee</t>
  </si>
  <si>
    <t>Shawn
Husk</t>
  </si>
  <si>
    <t>c. 1978</t>
  </si>
  <si>
    <t>Thom Moore/
Mark Lee</t>
  </si>
  <si>
    <t>BagpipeJourney.com</t>
  </si>
  <si>
    <t>S
William Sinclair</t>
  </si>
  <si>
    <t>G
Gillanders</t>
  </si>
  <si>
    <t>G
J&amp;R Glen</t>
  </si>
  <si>
    <t>G
David Glen</t>
  </si>
  <si>
    <t>S
Starck</t>
  </si>
  <si>
    <t>R
James Robertson</t>
  </si>
  <si>
    <t>H
Peter Henderson</t>
  </si>
  <si>
    <t>H
Henderson</t>
  </si>
  <si>
    <t>M
MacDougall</t>
  </si>
  <si>
    <t>x
Chief's pipe</t>
  </si>
  <si>
    <t>x
Unknown</t>
  </si>
  <si>
    <t>L
Lawrie</t>
  </si>
  <si>
    <t>T
Tweedie</t>
  </si>
  <si>
    <t>G
Grainger</t>
  </si>
  <si>
    <t>G
Grainger &amp; Campbell</t>
  </si>
  <si>
    <t>G
Gillanders &amp; McLeod</t>
  </si>
  <si>
    <t>R
Robertson</t>
  </si>
  <si>
    <t>K
Kron</t>
  </si>
  <si>
    <t>K
Atherton/Kron</t>
  </si>
  <si>
    <t>M
D. MacPherson</t>
  </si>
  <si>
    <t>L
Lawrie (Ahndo)</t>
  </si>
  <si>
    <t>A
Atherton</t>
  </si>
  <si>
    <t>Mark Lee
(Bill Travaille's)</t>
  </si>
  <si>
    <t>1870 MacD</t>
  </si>
  <si>
    <t>C
J. Center /  
MacDougall</t>
  </si>
  <si>
    <t>MacDougall Repro</t>
  </si>
  <si>
    <t>Year/Model/Other</t>
  </si>
  <si>
    <t>2000s
Kidd process</t>
  </si>
  <si>
    <t>C
Mark Cushing</t>
  </si>
  <si>
    <t>G
David Glen &amp; Sons</t>
  </si>
  <si>
    <t>WW1 era cocus</t>
  </si>
  <si>
    <t>Rooklidge</t>
  </si>
  <si>
    <t>1983 Plain-turned</t>
  </si>
  <si>
    <t>WWII era ABW</t>
  </si>
  <si>
    <t>File first formatted by Ringo Bowen</t>
  </si>
  <si>
    <t>c1973</t>
  </si>
  <si>
    <t>Andrew
Lenz Jr.</t>
  </si>
  <si>
    <t>0.313(b)/0.307(t)</t>
  </si>
  <si>
    <t>4.346/4.429</t>
  </si>
  <si>
    <t>-</t>
  </si>
  <si>
    <t>"countrypiper"</t>
  </si>
  <si>
    <t>Shawn (Mark Lee)</t>
  </si>
  <si>
    <t>chanter stock - bore</t>
  </si>
  <si>
    <t>blowpipe stock - bore</t>
  </si>
  <si>
    <t>D
David Naill Co.</t>
  </si>
  <si>
    <t>H
Hardie</t>
  </si>
  <si>
    <t>1992-1993</t>
  </si>
  <si>
    <t>Andrew Lenz Jr.</t>
  </si>
  <si>
    <t>C
J. Center</t>
  </si>
  <si>
    <t>Perth 1830-1940</t>
  </si>
  <si>
    <t>Andreas Hartmann - Virnich</t>
  </si>
  <si>
    <t>"GerRaith"</t>
  </si>
  <si>
    <t>C
Chishom</t>
  </si>
  <si>
    <t>Peter Allen</t>
  </si>
  <si>
    <t>Date Collected</t>
  </si>
  <si>
    <t>2015 January</t>
  </si>
  <si>
    <t>Notes</t>
  </si>
  <si>
    <t>b=bottom measure
t=top measure</t>
  </si>
  <si>
    <t>2008 June</t>
  </si>
  <si>
    <t>T
Thow</t>
  </si>
  <si>
    <t>H
Hector Russell</t>
  </si>
  <si>
    <t>2014 August</t>
  </si>
  <si>
    <t>1930s</t>
  </si>
  <si>
    <t>1920s</t>
  </si>
  <si>
    <t>K
George Kilgour</t>
  </si>
  <si>
    <t>Only the drone tops were known to be authentic</t>
  </si>
  <si>
    <t>F
Fletcher</t>
  </si>
  <si>
    <t>Posted by Soren Larsen to BobDunsire.com on Nov.22, 2006.</t>
  </si>
  <si>
    <t>Soren E. Larsen</t>
  </si>
  <si>
    <t>Posted by Mark Lee (jsragman77) to BobDunsire.com on Nov.19, 2006.</t>
  </si>
  <si>
    <t>Posted by Mark Lee (jsragman77) to BobDunsire.com on Nov.13, 2006.</t>
  </si>
  <si>
    <t>2006 November</t>
  </si>
  <si>
    <t>.328 or .344*</t>
  </si>
  <si>
    <t>Posted by Mark Lee (jsragman77) to BobDunsire.com on Nov.17, 2006. Lee could not recall which was correct, .328 or .344.</t>
  </si>
  <si>
    <t xml:space="preserve">According to Mark Lee (BDF, 2010Aug16) "the newer bass bottom bore is 9 mm and bass mid bore is 11 mm. Tenor bottom bore is 8.5 mm.
Older bottom joints were 7.5 mm." Change made around 2008. </t>
  </si>
  <si>
    <t>D
Dunbar</t>
  </si>
  <si>
    <t>David Locky</t>
  </si>
  <si>
    <t>Tenor bottom section length</t>
  </si>
  <si>
    <t>G
Gibson</t>
  </si>
  <si>
    <t>2015 September</t>
  </si>
  <si>
    <t>circa WWI</t>
  </si>
  <si>
    <t>c1950-1970</t>
  </si>
  <si>
    <t>J.Haverstock</t>
  </si>
  <si>
    <t>M
McCallum</t>
  </si>
  <si>
    <t>.561/.565</t>
  </si>
  <si>
    <t>.816/.813</t>
  </si>
  <si>
    <t>9/9.0625</t>
  </si>
  <si>
    <t>Richard
Cook</t>
  </si>
  <si>
    <t>v2015.November.26</t>
  </si>
  <si>
    <t>2015 November</t>
  </si>
  <si>
    <t>[likely early]</t>
  </si>
  <si>
    <t>Posted by Richard Cook (pancelticpiper) to BobDunsire.com on Nov.21, 2015.
http://forums.bobdunsire.com/forums/showthread.php?p=1292383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</si>
</sst>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41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6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6" fontId="0" fillId="36" borderId="10" xfId="0" applyNumberFormat="1" applyFill="1" applyBorder="1" applyAlignment="1">
      <alignment horizontal="center"/>
    </xf>
    <xf numFmtId="166" fontId="0" fillId="36" borderId="10" xfId="0" applyNumberFormat="1" applyFill="1" applyBorder="1" applyAlignment="1">
      <alignment horizontal="center" wrapText="1"/>
    </xf>
    <xf numFmtId="166" fontId="0" fillId="35" borderId="10" xfId="0" applyNumberFormat="1" applyFill="1" applyBorder="1" applyAlignment="1">
      <alignment horizontal="center"/>
    </xf>
    <xf numFmtId="166" fontId="0" fillId="35" borderId="10" xfId="0" applyNumberFormat="1" applyFill="1" applyBorder="1" applyAlignment="1">
      <alignment horizontal="center" wrapText="1"/>
    </xf>
    <xf numFmtId="166" fontId="0" fillId="34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 wrapText="1"/>
    </xf>
    <xf numFmtId="166" fontId="0" fillId="3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right" wrapText="1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right"/>
    </xf>
    <xf numFmtId="166" fontId="0" fillId="36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right" vertical="center"/>
    </xf>
    <xf numFmtId="166" fontId="0" fillId="34" borderId="10" xfId="0" applyNumberFormat="1" applyFill="1" applyBorder="1" applyAlignment="1">
      <alignment horizontal="right" vertical="center" wrapText="1"/>
    </xf>
    <xf numFmtId="166" fontId="0" fillId="33" borderId="10" xfId="0" applyNumberFormat="1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42"/>
  <sheetViews>
    <sheetView tabSelected="1" zoomScale="135" zoomScaleNormal="135" workbookViewId="0" topLeftCell="A1">
      <pane xSplit="5200" topLeftCell="AF1" activePane="topRight" state="split"/>
      <selection pane="topLeft" activeCell="A40" sqref="A40"/>
      <selection pane="topRight" activeCell="AK37" sqref="AK37"/>
    </sheetView>
  </sheetViews>
  <sheetFormatPr defaultColWidth="8.8515625" defaultRowHeight="12.75"/>
  <cols>
    <col min="1" max="1" width="27.421875" style="0" customWidth="1"/>
    <col min="2" max="5" width="15.7109375" style="2" customWidth="1"/>
    <col min="6" max="11" width="15.7109375" style="1" customWidth="1"/>
    <col min="12" max="12" width="15.7109375" style="2" customWidth="1"/>
    <col min="13" max="32" width="15.7109375" style="1" customWidth="1"/>
    <col min="33" max="33" width="15.7109375" style="2" customWidth="1"/>
    <col min="34" max="34" width="15.7109375" style="1" customWidth="1"/>
    <col min="35" max="40" width="15.7109375" style="2" customWidth="1"/>
    <col min="41" max="42" width="15.7109375" style="1" customWidth="1"/>
    <col min="43" max="44" width="15.7109375" style="2" customWidth="1"/>
    <col min="45" max="45" width="15.7109375" style="1" customWidth="1"/>
    <col min="46" max="47" width="15.7109375" style="2" customWidth="1"/>
    <col min="48" max="59" width="15.7109375" style="1" customWidth="1"/>
    <col min="60" max="85" width="9.140625" style="13" customWidth="1"/>
  </cols>
  <sheetData>
    <row r="1" spans="1:85" s="29" customFormat="1" ht="39.75" customHeight="1">
      <c r="A1" s="29" t="s">
        <v>37</v>
      </c>
      <c r="B1" s="30" t="s">
        <v>89</v>
      </c>
      <c r="C1" s="30" t="s">
        <v>116</v>
      </c>
      <c r="D1" s="30" t="s">
        <v>92</v>
      </c>
      <c r="E1" s="30" t="s">
        <v>120</v>
      </c>
      <c r="F1" s="30" t="s">
        <v>96</v>
      </c>
      <c r="G1" s="30" t="s">
        <v>112</v>
      </c>
      <c r="H1" s="30" t="s">
        <v>143</v>
      </c>
      <c r="I1" s="30" t="s">
        <v>134</v>
      </c>
      <c r="J1" s="30" t="s">
        <v>146</v>
      </c>
      <c r="K1" s="30" t="s">
        <v>69</v>
      </c>
      <c r="L1" s="30" t="s">
        <v>83</v>
      </c>
      <c r="M1" s="30" t="s">
        <v>83</v>
      </c>
      <c r="N1" s="30" t="s">
        <v>83</v>
      </c>
      <c r="O1" s="30" t="s">
        <v>71</v>
      </c>
      <c r="P1" s="30" t="s">
        <v>97</v>
      </c>
      <c r="Q1" s="30" t="s">
        <v>70</v>
      </c>
      <c r="R1" s="30" t="s">
        <v>70</v>
      </c>
      <c r="S1" s="30" t="s">
        <v>81</v>
      </c>
      <c r="T1" s="30" t="s">
        <v>81</v>
      </c>
      <c r="U1" s="30" t="s">
        <v>82</v>
      </c>
      <c r="V1" s="30" t="s">
        <v>113</v>
      </c>
      <c r="W1" s="30" t="s">
        <v>128</v>
      </c>
      <c r="X1" s="30" t="s">
        <v>74</v>
      </c>
      <c r="Y1" s="30" t="s">
        <v>75</v>
      </c>
      <c r="Z1" s="30" t="s">
        <v>75</v>
      </c>
      <c r="AA1" s="30" t="s">
        <v>75</v>
      </c>
      <c r="AB1" s="30" t="s">
        <v>75</v>
      </c>
      <c r="AC1" s="30" t="s">
        <v>75</v>
      </c>
      <c r="AD1" s="30" t="s">
        <v>132</v>
      </c>
      <c r="AE1" s="30" t="s">
        <v>86</v>
      </c>
      <c r="AF1" s="30" t="s">
        <v>85</v>
      </c>
      <c r="AG1" s="30" t="s">
        <v>85</v>
      </c>
      <c r="AH1" s="30" t="s">
        <v>85</v>
      </c>
      <c r="AI1" s="30" t="s">
        <v>85</v>
      </c>
      <c r="AJ1" s="30" t="s">
        <v>79</v>
      </c>
      <c r="AK1" s="30" t="s">
        <v>79</v>
      </c>
      <c r="AL1" s="30" t="s">
        <v>88</v>
      </c>
      <c r="AM1" s="30" t="s">
        <v>79</v>
      </c>
      <c r="AN1" s="30" t="s">
        <v>79</v>
      </c>
      <c r="AO1" s="30" t="s">
        <v>79</v>
      </c>
      <c r="AP1" s="30" t="s">
        <v>151</v>
      </c>
      <c r="AQ1" s="30" t="s">
        <v>76</v>
      </c>
      <c r="AR1" s="30" t="s">
        <v>76</v>
      </c>
      <c r="AS1" s="30" t="s">
        <v>76</v>
      </c>
      <c r="AT1" s="30" t="s">
        <v>87</v>
      </c>
      <c r="AU1" s="30" t="s">
        <v>84</v>
      </c>
      <c r="AV1" s="30" t="s">
        <v>84</v>
      </c>
      <c r="AW1" s="30" t="s">
        <v>84</v>
      </c>
      <c r="AX1" s="30" t="s">
        <v>73</v>
      </c>
      <c r="AY1" s="30" t="s">
        <v>73</v>
      </c>
      <c r="AZ1" s="30" t="s">
        <v>68</v>
      </c>
      <c r="BA1" s="30" t="s">
        <v>68</v>
      </c>
      <c r="BB1" s="30" t="s">
        <v>72</v>
      </c>
      <c r="BC1" s="30" t="s">
        <v>72</v>
      </c>
      <c r="BD1" s="30" t="s">
        <v>127</v>
      </c>
      <c r="BE1" s="30" t="s">
        <v>80</v>
      </c>
      <c r="BF1" s="30" t="s">
        <v>77</v>
      </c>
      <c r="BG1" s="30" t="s">
        <v>78</v>
      </c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59" s="33" customFormat="1" ht="25.5" customHeight="1">
      <c r="A2" s="32" t="s">
        <v>94</v>
      </c>
      <c r="B2" s="33" t="s">
        <v>93</v>
      </c>
      <c r="D2" s="33" t="s">
        <v>91</v>
      </c>
      <c r="E2" s="33" t="s">
        <v>130</v>
      </c>
      <c r="F2" s="33" t="s">
        <v>95</v>
      </c>
      <c r="H2" s="33">
        <v>2011</v>
      </c>
      <c r="J2" s="33">
        <v>1998</v>
      </c>
      <c r="K2" s="33" t="s">
        <v>29</v>
      </c>
      <c r="L2" s="33" t="s">
        <v>103</v>
      </c>
      <c r="N2" s="33" t="s">
        <v>100</v>
      </c>
      <c r="O2" s="33">
        <v>1890</v>
      </c>
      <c r="P2" s="33" t="s">
        <v>98</v>
      </c>
      <c r="S2" s="33">
        <v>1960</v>
      </c>
      <c r="U2" s="33" t="s">
        <v>61</v>
      </c>
      <c r="V2" s="33" t="s">
        <v>114</v>
      </c>
      <c r="X2" s="33" t="s">
        <v>32</v>
      </c>
      <c r="Y2" s="33" t="s">
        <v>33</v>
      </c>
      <c r="Z2" s="33">
        <v>1910</v>
      </c>
      <c r="AA2" s="33" t="s">
        <v>148</v>
      </c>
      <c r="AB2" s="33" t="s">
        <v>40</v>
      </c>
      <c r="AC2" s="33" t="s">
        <v>149</v>
      </c>
      <c r="AE2" s="33" t="s">
        <v>39</v>
      </c>
      <c r="AF2" s="33" t="s">
        <v>59</v>
      </c>
      <c r="AG2" s="33" t="s">
        <v>59</v>
      </c>
      <c r="AH2" s="33" t="s">
        <v>41</v>
      </c>
      <c r="AI2" s="33" t="s">
        <v>41</v>
      </c>
      <c r="AJ2" s="33" t="s">
        <v>48</v>
      </c>
      <c r="AK2" s="33" t="s">
        <v>158</v>
      </c>
      <c r="AL2" s="33" t="s">
        <v>53</v>
      </c>
      <c r="AM2" s="33" t="s">
        <v>57</v>
      </c>
      <c r="AN2" s="33" t="s">
        <v>65</v>
      </c>
      <c r="AO2" s="33">
        <v>1930</v>
      </c>
      <c r="AP2" s="33">
        <v>2011</v>
      </c>
      <c r="AQ2" s="33" t="s">
        <v>117</v>
      </c>
      <c r="AR2" s="33" t="s">
        <v>44</v>
      </c>
      <c r="AU2" s="33" t="s">
        <v>131</v>
      </c>
      <c r="AV2" s="33">
        <v>1951</v>
      </c>
      <c r="AX2" s="33" t="s">
        <v>31</v>
      </c>
      <c r="AY2" s="33" t="s">
        <v>31</v>
      </c>
      <c r="BC2" s="33" t="s">
        <v>101</v>
      </c>
      <c r="BE2" s="33">
        <v>1970</v>
      </c>
      <c r="BG2" s="33" t="s">
        <v>36</v>
      </c>
    </row>
    <row r="3" spans="1:85" s="1" customFormat="1" ht="25.5" customHeight="1">
      <c r="A3" s="29" t="s">
        <v>38</v>
      </c>
      <c r="B3" s="2" t="s">
        <v>64</v>
      </c>
      <c r="C3" s="2" t="s">
        <v>63</v>
      </c>
      <c r="D3" s="2" t="s">
        <v>90</v>
      </c>
      <c r="E3" s="2" t="s">
        <v>121</v>
      </c>
      <c r="F3" s="1" t="s">
        <v>63</v>
      </c>
      <c r="G3" s="1" t="s">
        <v>63</v>
      </c>
      <c r="H3" s="1" t="s">
        <v>144</v>
      </c>
      <c r="I3" s="1" t="s">
        <v>136</v>
      </c>
      <c r="J3" s="1" t="s">
        <v>144</v>
      </c>
      <c r="K3" s="2" t="s">
        <v>62</v>
      </c>
      <c r="L3" s="2" t="s">
        <v>104</v>
      </c>
      <c r="M3" s="1" t="s">
        <v>47</v>
      </c>
      <c r="N3" s="1" t="s">
        <v>99</v>
      </c>
      <c r="O3" s="2" t="s">
        <v>62</v>
      </c>
      <c r="P3" s="2" t="s">
        <v>99</v>
      </c>
      <c r="Q3" s="2" t="s">
        <v>62</v>
      </c>
      <c r="R3" s="2" t="s">
        <v>62</v>
      </c>
      <c r="S3" s="2" t="s">
        <v>62</v>
      </c>
      <c r="T3" s="1" t="s">
        <v>47</v>
      </c>
      <c r="U3" s="1" t="s">
        <v>47</v>
      </c>
      <c r="V3" s="2" t="s">
        <v>115</v>
      </c>
      <c r="W3" s="2" t="s">
        <v>121</v>
      </c>
      <c r="X3" s="2" t="s">
        <v>62</v>
      </c>
      <c r="Y3" s="2" t="s">
        <v>62</v>
      </c>
      <c r="Z3" s="2" t="s">
        <v>119</v>
      </c>
      <c r="AA3" s="2" t="s">
        <v>144</v>
      </c>
      <c r="AB3" s="1" t="s">
        <v>63</v>
      </c>
      <c r="AC3" s="1" t="s">
        <v>150</v>
      </c>
      <c r="AD3" s="1" t="s">
        <v>63</v>
      </c>
      <c r="AE3" s="2" t="s">
        <v>66</v>
      </c>
      <c r="AF3" s="1" t="s">
        <v>63</v>
      </c>
      <c r="AG3" s="2" t="s">
        <v>64</v>
      </c>
      <c r="AH3" s="1" t="s">
        <v>63</v>
      </c>
      <c r="AI3" s="2" t="s">
        <v>64</v>
      </c>
      <c r="AJ3" s="2" t="s">
        <v>109</v>
      </c>
      <c r="AK3" s="2" t="s">
        <v>155</v>
      </c>
      <c r="AL3" s="2" t="s">
        <v>64</v>
      </c>
      <c r="AM3" s="2" t="s">
        <v>64</v>
      </c>
      <c r="AN3" s="2" t="s">
        <v>64</v>
      </c>
      <c r="AO3" s="2" t="s">
        <v>62</v>
      </c>
      <c r="AP3" s="2" t="s">
        <v>144</v>
      </c>
      <c r="AQ3" s="2" t="s">
        <v>118</v>
      </c>
      <c r="AR3" s="2" t="s">
        <v>42</v>
      </c>
      <c r="AS3" s="2" t="s">
        <v>62</v>
      </c>
      <c r="AT3" s="2" t="s">
        <v>108</v>
      </c>
      <c r="AU3" s="2" t="s">
        <v>121</v>
      </c>
      <c r="AV3" s="1" t="s">
        <v>47</v>
      </c>
      <c r="AW3" s="1" t="s">
        <v>63</v>
      </c>
      <c r="AX3" s="2" t="s">
        <v>62</v>
      </c>
      <c r="AY3" s="2" t="s">
        <v>62</v>
      </c>
      <c r="AZ3" s="1" t="s">
        <v>63</v>
      </c>
      <c r="BA3" s="2" t="s">
        <v>62</v>
      </c>
      <c r="BB3" s="2" t="s">
        <v>62</v>
      </c>
      <c r="BC3" s="2" t="s">
        <v>99</v>
      </c>
      <c r="BD3" s="2" t="s">
        <v>121</v>
      </c>
      <c r="BE3" s="2" t="s">
        <v>62</v>
      </c>
      <c r="BF3" s="2" t="s">
        <v>62</v>
      </c>
      <c r="BG3" s="2" t="s">
        <v>62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s="7" customFormat="1" ht="12">
      <c r="A4" s="7" t="s">
        <v>0</v>
      </c>
      <c r="B4" s="14"/>
      <c r="C4" s="20"/>
      <c r="D4" s="20"/>
      <c r="E4" s="20">
        <v>6.9</v>
      </c>
      <c r="F4" s="19"/>
      <c r="G4" s="19"/>
      <c r="H4" s="19"/>
      <c r="I4" s="19"/>
      <c r="J4" s="19"/>
      <c r="K4" s="19">
        <v>6.5</v>
      </c>
      <c r="L4" s="14">
        <v>6.8</v>
      </c>
      <c r="M4" s="19"/>
      <c r="N4" s="19"/>
      <c r="O4" s="19">
        <v>7</v>
      </c>
      <c r="P4" s="19"/>
      <c r="Q4" s="19">
        <v>6.75</v>
      </c>
      <c r="R4" s="19"/>
      <c r="S4" s="19"/>
      <c r="T4" s="19"/>
      <c r="U4" s="19"/>
      <c r="V4" s="19">
        <v>7</v>
      </c>
      <c r="W4" s="19"/>
      <c r="X4" s="19">
        <v>7.125</v>
      </c>
      <c r="Y4" s="19">
        <v>7.25</v>
      </c>
      <c r="Z4" s="19">
        <v>7.087</v>
      </c>
      <c r="AB4" s="19"/>
      <c r="AC4" s="19"/>
      <c r="AD4" s="19"/>
      <c r="AE4" s="19"/>
      <c r="AF4" s="19"/>
      <c r="AG4" s="14"/>
      <c r="AH4" s="19"/>
      <c r="AI4" s="14"/>
      <c r="AJ4" s="20"/>
      <c r="AK4" s="20"/>
      <c r="AL4" s="20"/>
      <c r="AM4" s="20"/>
      <c r="AN4" s="20"/>
      <c r="AO4" s="19">
        <v>7.25</v>
      </c>
      <c r="AP4" s="19"/>
      <c r="AQ4" s="20"/>
      <c r="AR4" s="20"/>
      <c r="AS4" s="19"/>
      <c r="AT4" s="20"/>
      <c r="AU4" s="20"/>
      <c r="AV4" s="19"/>
      <c r="AW4" s="19"/>
      <c r="AX4" s="19">
        <v>7</v>
      </c>
      <c r="AY4" s="19"/>
      <c r="AZ4" s="19"/>
      <c r="BA4" s="19">
        <v>7</v>
      </c>
      <c r="BB4" s="19">
        <v>7</v>
      </c>
      <c r="BC4" s="19"/>
      <c r="BD4" s="19"/>
      <c r="BE4" s="19">
        <v>7</v>
      </c>
      <c r="BF4" s="19"/>
      <c r="BG4" s="19">
        <v>6.75</v>
      </c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s="7" customFormat="1" ht="12">
      <c r="A5" s="7" t="s">
        <v>1</v>
      </c>
      <c r="B5" s="14">
        <v>0.812</v>
      </c>
      <c r="C5" s="20"/>
      <c r="D5" s="20">
        <v>0.791</v>
      </c>
      <c r="E5" s="20">
        <v>0.747</v>
      </c>
      <c r="F5" s="19">
        <f>13/16</f>
        <v>0.8125</v>
      </c>
      <c r="G5" s="19"/>
      <c r="H5" s="20">
        <f>26/32</f>
        <v>0.8125</v>
      </c>
      <c r="I5" s="19"/>
      <c r="J5" s="20">
        <f>26/32</f>
        <v>0.8125</v>
      </c>
      <c r="K5" s="19">
        <v>0.8</v>
      </c>
      <c r="L5" s="14">
        <v>0.797</v>
      </c>
      <c r="M5" s="19"/>
      <c r="N5" s="19">
        <v>0.81</v>
      </c>
      <c r="O5" s="19">
        <v>0.8</v>
      </c>
      <c r="P5" s="19">
        <v>0.77</v>
      </c>
      <c r="Q5" s="19">
        <v>0.785</v>
      </c>
      <c r="R5" s="19"/>
      <c r="S5" s="19"/>
      <c r="T5" s="19"/>
      <c r="U5" s="19"/>
      <c r="V5" s="19">
        <v>0.775</v>
      </c>
      <c r="W5" s="19"/>
      <c r="X5" s="19">
        <v>0.807</v>
      </c>
      <c r="Y5" s="19">
        <v>0.8</v>
      </c>
      <c r="Z5" s="19">
        <v>0.787</v>
      </c>
      <c r="AA5" s="20">
        <f>24.5/32</f>
        <v>0.765625</v>
      </c>
      <c r="AB5" s="19">
        <f>13/16</f>
        <v>0.8125</v>
      </c>
      <c r="AC5" s="47">
        <v>0.787401574</v>
      </c>
      <c r="AD5" s="19">
        <v>0.781</v>
      </c>
      <c r="AE5" s="19">
        <v>0.781</v>
      </c>
      <c r="AF5" s="19">
        <v>0.812</v>
      </c>
      <c r="AG5" s="14">
        <v>0.812</v>
      </c>
      <c r="AH5" s="19">
        <f>25/32</f>
        <v>0.78125</v>
      </c>
      <c r="AI5" s="14">
        <v>0.812</v>
      </c>
      <c r="AJ5" s="20">
        <v>0.813</v>
      </c>
      <c r="AK5" s="20">
        <v>0.809</v>
      </c>
      <c r="AL5" s="20">
        <v>0.8</v>
      </c>
      <c r="AM5" s="20">
        <v>0.735</v>
      </c>
      <c r="AN5" s="20">
        <v>0.78</v>
      </c>
      <c r="AO5" s="19">
        <v>0.77</v>
      </c>
      <c r="AP5" s="20">
        <f>26.5/32</f>
        <v>0.828125</v>
      </c>
      <c r="AQ5" s="20">
        <v>0.87</v>
      </c>
      <c r="AR5" s="20"/>
      <c r="AS5" s="19"/>
      <c r="AT5" s="20"/>
      <c r="AU5" s="20"/>
      <c r="AV5" s="19"/>
      <c r="AW5" s="19">
        <f>25/32</f>
        <v>0.78125</v>
      </c>
      <c r="AX5" s="19">
        <v>0.75</v>
      </c>
      <c r="AY5" s="19"/>
      <c r="AZ5" s="19">
        <f>25/32</f>
        <v>0.78125</v>
      </c>
      <c r="BA5" s="19" t="s">
        <v>30</v>
      </c>
      <c r="BB5" s="19">
        <v>0.8</v>
      </c>
      <c r="BC5" s="19">
        <v>0.78</v>
      </c>
      <c r="BD5" s="19"/>
      <c r="BE5" s="19">
        <v>0.77</v>
      </c>
      <c r="BF5" s="19">
        <v>0.8</v>
      </c>
      <c r="BG5" s="19">
        <v>0.755</v>
      </c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s="7" customFormat="1" ht="12">
      <c r="A6" s="7" t="s">
        <v>2</v>
      </c>
      <c r="B6" s="14"/>
      <c r="C6" s="20"/>
      <c r="D6" s="20"/>
      <c r="E6" s="20">
        <v>11.66</v>
      </c>
      <c r="F6" s="19"/>
      <c r="G6" s="19"/>
      <c r="H6" s="20">
        <f>85/8</f>
        <v>10.625</v>
      </c>
      <c r="I6" s="19"/>
      <c r="J6" s="20">
        <v>10.5</v>
      </c>
      <c r="K6" s="19">
        <v>11.625</v>
      </c>
      <c r="L6" s="14">
        <v>11.49</v>
      </c>
      <c r="M6" s="19"/>
      <c r="N6" s="19"/>
      <c r="O6" s="19">
        <v>11.5</v>
      </c>
      <c r="P6" s="19"/>
      <c r="Q6" s="19">
        <v>11.5</v>
      </c>
      <c r="R6" s="19"/>
      <c r="S6" s="19">
        <v>11.5</v>
      </c>
      <c r="T6" s="19"/>
      <c r="U6" s="19"/>
      <c r="V6" s="19">
        <v>11.278</v>
      </c>
      <c r="W6" s="19">
        <v>11.59</v>
      </c>
      <c r="X6" s="19">
        <v>11.625</v>
      </c>
      <c r="Y6" s="19">
        <v>11.625</v>
      </c>
      <c r="Z6" s="19">
        <v>11.575</v>
      </c>
      <c r="AA6" s="20">
        <f>83/8</f>
        <v>10.375</v>
      </c>
      <c r="AB6" s="19"/>
      <c r="AC6" s="47">
        <v>10.314960619399999</v>
      </c>
      <c r="AD6" s="19"/>
      <c r="AE6" s="19"/>
      <c r="AF6" s="19"/>
      <c r="AG6" s="14"/>
      <c r="AH6" s="19"/>
      <c r="AI6" s="14"/>
      <c r="AJ6" s="20"/>
      <c r="AK6" s="20">
        <v>11.625</v>
      </c>
      <c r="AL6" s="20"/>
      <c r="AM6" s="20"/>
      <c r="AN6" s="20"/>
      <c r="AO6" s="19">
        <v>11.625</v>
      </c>
      <c r="AP6" s="20">
        <v>10.25</v>
      </c>
      <c r="AQ6" s="20"/>
      <c r="AR6" s="20"/>
      <c r="AS6" s="19"/>
      <c r="AT6" s="20"/>
      <c r="AU6" s="20">
        <v>12.41</v>
      </c>
      <c r="AV6" s="19"/>
      <c r="AW6" s="19"/>
      <c r="AX6" s="19">
        <v>11.5</v>
      </c>
      <c r="AY6" s="19">
        <v>11.75</v>
      </c>
      <c r="AZ6" s="19"/>
      <c r="BA6" s="19">
        <v>11.625</v>
      </c>
      <c r="BB6" s="19">
        <v>11.5</v>
      </c>
      <c r="BC6" s="19"/>
      <c r="BD6" s="19"/>
      <c r="BE6" s="19">
        <v>11.625</v>
      </c>
      <c r="BF6" s="19">
        <v>11.5</v>
      </c>
      <c r="BG6" s="19">
        <v>11.1875</v>
      </c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7" customFormat="1" ht="12">
      <c r="A7" s="7" t="s">
        <v>3</v>
      </c>
      <c r="B7" s="14">
        <v>0.359</v>
      </c>
      <c r="C7" s="20">
        <f>9/25.4</f>
        <v>0.35433070866141736</v>
      </c>
      <c r="D7" s="20">
        <v>0.331</v>
      </c>
      <c r="E7" s="20">
        <v>0.356</v>
      </c>
      <c r="F7" s="19">
        <v>0.344</v>
      </c>
      <c r="G7" s="19" t="s">
        <v>140</v>
      </c>
      <c r="H7" s="20">
        <f>11/32</f>
        <v>0.34375</v>
      </c>
      <c r="I7" s="19">
        <v>0.295</v>
      </c>
      <c r="J7" s="20">
        <f>10.5/32</f>
        <v>0.328125</v>
      </c>
      <c r="K7" s="19">
        <v>0.34</v>
      </c>
      <c r="L7" s="14" t="s">
        <v>105</v>
      </c>
      <c r="M7" s="19"/>
      <c r="N7" s="19">
        <v>0.32</v>
      </c>
      <c r="O7" s="19">
        <v>0.372</v>
      </c>
      <c r="P7" s="19">
        <v>0.37</v>
      </c>
      <c r="Q7" s="19">
        <v>0.4</v>
      </c>
      <c r="R7" s="19"/>
      <c r="S7" s="19">
        <v>0.341</v>
      </c>
      <c r="T7" s="19">
        <f>8.2/25.4</f>
        <v>0.3228346456692913</v>
      </c>
      <c r="U7" s="19">
        <f>8.5/25.4</f>
        <v>0.3346456692913386</v>
      </c>
      <c r="V7" s="19">
        <v>0.354</v>
      </c>
      <c r="W7" s="19">
        <v>0.403</v>
      </c>
      <c r="X7" s="19">
        <v>0.344</v>
      </c>
      <c r="Y7" s="19">
        <v>0.35</v>
      </c>
      <c r="Z7" s="19">
        <v>0.335</v>
      </c>
      <c r="AA7" s="20">
        <f>11/32</f>
        <v>0.34375</v>
      </c>
      <c r="AB7" s="19">
        <v>0.359</v>
      </c>
      <c r="AC7" s="47"/>
      <c r="AD7" s="19">
        <v>0.344</v>
      </c>
      <c r="AE7" s="19">
        <v>0.344</v>
      </c>
      <c r="AF7" s="19">
        <v>0.344</v>
      </c>
      <c r="AG7" s="14">
        <v>0.344</v>
      </c>
      <c r="AH7" s="19">
        <v>0.344</v>
      </c>
      <c r="AI7" s="14">
        <v>0.344</v>
      </c>
      <c r="AJ7" s="20">
        <v>0.359</v>
      </c>
      <c r="AK7" s="20">
        <v>0.35</v>
      </c>
      <c r="AL7" s="20">
        <v>0.325</v>
      </c>
      <c r="AM7" s="20">
        <v>0.366</v>
      </c>
      <c r="AN7" s="20" t="s">
        <v>58</v>
      </c>
      <c r="AO7" s="19">
        <v>0.32</v>
      </c>
      <c r="AP7" s="20">
        <f>10/32</f>
        <v>0.3125</v>
      </c>
      <c r="AQ7" s="20">
        <v>0.354</v>
      </c>
      <c r="AR7" s="20">
        <v>0.324</v>
      </c>
      <c r="AS7" s="19">
        <v>0.344</v>
      </c>
      <c r="AT7" s="20">
        <v>0.354</v>
      </c>
      <c r="AU7" s="20">
        <v>0.425</v>
      </c>
      <c r="AV7" s="19">
        <f>8.5/25.4</f>
        <v>0.3346456692913386</v>
      </c>
      <c r="AW7" s="19">
        <v>0.344</v>
      </c>
      <c r="AX7" s="19">
        <v>0.315</v>
      </c>
      <c r="AY7" s="19">
        <v>0.34</v>
      </c>
      <c r="AZ7" s="19">
        <v>0.339</v>
      </c>
      <c r="BA7" s="19">
        <v>0.36</v>
      </c>
      <c r="BB7" s="19">
        <v>0.35</v>
      </c>
      <c r="BC7" s="19">
        <v>0.36</v>
      </c>
      <c r="BD7" s="19"/>
      <c r="BE7" s="19">
        <v>0.3</v>
      </c>
      <c r="BF7" s="19">
        <v>0.36</v>
      </c>
      <c r="BG7" s="19">
        <v>0.395</v>
      </c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6" customFormat="1" ht="12">
      <c r="A8" s="6" t="s">
        <v>4</v>
      </c>
      <c r="B8" s="15"/>
      <c r="C8" s="22"/>
      <c r="D8" s="22"/>
      <c r="E8" s="22">
        <v>11.538</v>
      </c>
      <c r="F8" s="21"/>
      <c r="G8" s="21"/>
      <c r="H8" s="22">
        <v>11.75</v>
      </c>
      <c r="I8" s="21"/>
      <c r="J8" s="22">
        <f>93/8</f>
        <v>11.625</v>
      </c>
      <c r="K8" s="21">
        <v>11.625</v>
      </c>
      <c r="L8" s="15">
        <v>11.5</v>
      </c>
      <c r="M8" s="21"/>
      <c r="N8" s="21"/>
      <c r="O8" s="21">
        <v>11.5</v>
      </c>
      <c r="P8" s="21"/>
      <c r="Q8" s="21">
        <v>11.5</v>
      </c>
      <c r="R8" s="21"/>
      <c r="S8" s="21">
        <v>11.5</v>
      </c>
      <c r="T8" s="21"/>
      <c r="U8" s="21"/>
      <c r="V8" s="21">
        <v>11.278</v>
      </c>
      <c r="W8" s="21">
        <v>11.59</v>
      </c>
      <c r="X8" s="21">
        <v>11.625</v>
      </c>
      <c r="Y8" s="21">
        <v>11.625</v>
      </c>
      <c r="Z8" s="21">
        <v>11.732</v>
      </c>
      <c r="AA8" s="22">
        <f>10/16</f>
        <v>0.625</v>
      </c>
      <c r="AB8" s="21"/>
      <c r="AC8" s="48">
        <v>11.6141732165</v>
      </c>
      <c r="AD8" s="21"/>
      <c r="AE8" s="21"/>
      <c r="AF8" s="21"/>
      <c r="AG8" s="15"/>
      <c r="AH8" s="21"/>
      <c r="AI8" s="15"/>
      <c r="AJ8" s="22"/>
      <c r="AK8" s="22">
        <v>11.75</v>
      </c>
      <c r="AL8" s="22"/>
      <c r="AM8" s="22"/>
      <c r="AN8" s="22"/>
      <c r="AO8" s="21">
        <v>11.375</v>
      </c>
      <c r="AP8" s="22">
        <v>11.75</v>
      </c>
      <c r="AQ8" s="22">
        <v>12.087</v>
      </c>
      <c r="AR8" s="22" t="s">
        <v>45</v>
      </c>
      <c r="AS8" s="21"/>
      <c r="AT8" s="22"/>
      <c r="AU8" s="22">
        <v>11.51</v>
      </c>
      <c r="AV8" s="21"/>
      <c r="AW8" s="21"/>
      <c r="AX8" s="21">
        <v>11.5</v>
      </c>
      <c r="AY8" s="21"/>
      <c r="AZ8" s="21"/>
      <c r="BA8" s="21">
        <v>11.625</v>
      </c>
      <c r="BB8" s="21">
        <v>11.25</v>
      </c>
      <c r="BC8" s="21"/>
      <c r="BD8" s="21"/>
      <c r="BE8" s="21">
        <v>11.5</v>
      </c>
      <c r="BF8" s="21">
        <v>11.5</v>
      </c>
      <c r="BG8" s="21">
        <v>11</v>
      </c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s="6" customFormat="1" ht="12">
      <c r="A9" s="6" t="s">
        <v>5</v>
      </c>
      <c r="B9" s="15"/>
      <c r="C9" s="22"/>
      <c r="D9" s="22"/>
      <c r="E9" s="22">
        <v>3.9</v>
      </c>
      <c r="F9" s="21"/>
      <c r="G9" s="21"/>
      <c r="H9" s="21"/>
      <c r="I9" s="21"/>
      <c r="J9" s="43"/>
      <c r="K9" s="21">
        <v>4</v>
      </c>
      <c r="L9" s="15">
        <v>4.217</v>
      </c>
      <c r="M9" s="21"/>
      <c r="N9" s="21"/>
      <c r="O9" s="21">
        <v>4</v>
      </c>
      <c r="P9" s="21"/>
      <c r="Q9" s="21">
        <v>3.73</v>
      </c>
      <c r="R9" s="21"/>
      <c r="S9" s="21">
        <v>3.83</v>
      </c>
      <c r="T9" s="21"/>
      <c r="U9" s="21"/>
      <c r="V9" s="21">
        <v>4.063</v>
      </c>
      <c r="W9" s="21">
        <v>4.131</v>
      </c>
      <c r="X9" s="21">
        <v>4.169</v>
      </c>
      <c r="Y9" s="21">
        <v>4</v>
      </c>
      <c r="Z9" s="21">
        <v>4.016</v>
      </c>
      <c r="AA9" s="15"/>
      <c r="AB9" s="21"/>
      <c r="AC9" s="49"/>
      <c r="AD9" s="21"/>
      <c r="AE9" s="21">
        <v>3.875</v>
      </c>
      <c r="AF9" s="21"/>
      <c r="AG9" s="15"/>
      <c r="AH9" s="21">
        <v>3.875</v>
      </c>
      <c r="AI9" s="15"/>
      <c r="AJ9" s="22"/>
      <c r="AK9" s="22">
        <v>3.9375</v>
      </c>
      <c r="AL9" s="22"/>
      <c r="AM9" s="22"/>
      <c r="AN9" s="22"/>
      <c r="AO9" s="21">
        <v>3.83</v>
      </c>
      <c r="AP9" s="15"/>
      <c r="AQ9" s="22">
        <v>3.661</v>
      </c>
      <c r="AR9" s="22">
        <v>2.8</v>
      </c>
      <c r="AS9" s="21"/>
      <c r="AT9" s="22"/>
      <c r="AU9" s="22">
        <v>4.456</v>
      </c>
      <c r="AV9" s="21"/>
      <c r="AW9" s="21">
        <v>3.875</v>
      </c>
      <c r="AX9" s="21">
        <v>3.9</v>
      </c>
      <c r="AY9" s="21"/>
      <c r="AZ9" s="21"/>
      <c r="BA9" s="21">
        <v>4</v>
      </c>
      <c r="BB9" s="21">
        <v>3.85</v>
      </c>
      <c r="BC9" s="21"/>
      <c r="BD9" s="21"/>
      <c r="BE9" s="21">
        <v>3.866</v>
      </c>
      <c r="BF9" s="21">
        <v>3.939</v>
      </c>
      <c r="BG9" s="21">
        <v>4.177</v>
      </c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s="6" customFormat="1" ht="12">
      <c r="A10" s="6" t="s">
        <v>6</v>
      </c>
      <c r="B10" s="15">
        <v>0.718</v>
      </c>
      <c r="C10" s="22"/>
      <c r="D10" s="22"/>
      <c r="E10" s="22">
        <v>0.68</v>
      </c>
      <c r="F10" s="21"/>
      <c r="G10" s="21"/>
      <c r="H10" s="22">
        <f>24/32</f>
        <v>0.75</v>
      </c>
      <c r="I10" s="21"/>
      <c r="J10" s="22">
        <f>23/32</f>
        <v>0.71875</v>
      </c>
      <c r="K10" s="21">
        <v>0.69</v>
      </c>
      <c r="L10" s="15">
        <v>0.687</v>
      </c>
      <c r="M10" s="21">
        <f>17.5/25.4</f>
        <v>0.6889763779527559</v>
      </c>
      <c r="N10" s="21">
        <v>0.71</v>
      </c>
      <c r="O10" s="21">
        <v>0.7</v>
      </c>
      <c r="P10" s="21">
        <v>0.67</v>
      </c>
      <c r="Q10" s="21">
        <v>0.7</v>
      </c>
      <c r="R10" s="21"/>
      <c r="S10" s="21">
        <v>0.7</v>
      </c>
      <c r="T10" s="21">
        <f>17.5/25.4</f>
        <v>0.6889763779527559</v>
      </c>
      <c r="U10" s="21">
        <f>17.5/25.4</f>
        <v>0.6889763779527559</v>
      </c>
      <c r="V10" s="21">
        <v>0.675</v>
      </c>
      <c r="W10" s="21">
        <v>0.65</v>
      </c>
      <c r="X10" s="21">
        <v>0.712</v>
      </c>
      <c r="Y10" s="21">
        <v>0.735</v>
      </c>
      <c r="Z10" s="21">
        <v>0.748</v>
      </c>
      <c r="AA10" s="22">
        <f>23/32</f>
        <v>0.71875</v>
      </c>
      <c r="AB10" s="21"/>
      <c r="AC10" s="48">
        <v>0.7086614165999999</v>
      </c>
      <c r="AD10" s="21"/>
      <c r="AE10" s="21">
        <v>0.688</v>
      </c>
      <c r="AF10" s="21"/>
      <c r="AG10" s="15">
        <v>0.718</v>
      </c>
      <c r="AH10" s="21">
        <v>0.688</v>
      </c>
      <c r="AI10" s="15">
        <v>0.688</v>
      </c>
      <c r="AJ10" s="22">
        <v>0.718</v>
      </c>
      <c r="AK10" s="22">
        <v>0.71</v>
      </c>
      <c r="AL10" s="22">
        <v>0.716</v>
      </c>
      <c r="AM10" s="22">
        <v>0.72</v>
      </c>
      <c r="AN10" s="22">
        <v>0.735</v>
      </c>
      <c r="AO10" s="21">
        <v>0.725</v>
      </c>
      <c r="AP10" s="22">
        <f>23/32</f>
        <v>0.71875</v>
      </c>
      <c r="AQ10" s="22">
        <v>0.732</v>
      </c>
      <c r="AR10" s="22">
        <v>0.683</v>
      </c>
      <c r="AS10" s="21"/>
      <c r="AT10" s="22"/>
      <c r="AU10" s="22">
        <v>0.702</v>
      </c>
      <c r="AV10" s="21">
        <f>17.5/25.4</f>
        <v>0.6889763779527559</v>
      </c>
      <c r="AW10" s="21">
        <v>0.688</v>
      </c>
      <c r="AX10" s="21">
        <v>0.7</v>
      </c>
      <c r="AY10" s="21"/>
      <c r="AZ10" s="21"/>
      <c r="BA10" s="21">
        <v>0.69</v>
      </c>
      <c r="BB10" s="21">
        <v>0.7</v>
      </c>
      <c r="BC10" s="21">
        <v>0.74</v>
      </c>
      <c r="BD10" s="21"/>
      <c r="BE10" s="21">
        <v>0.71</v>
      </c>
      <c r="BF10" s="21">
        <v>0.725</v>
      </c>
      <c r="BG10" s="21">
        <v>0.7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s="6" customFormat="1" ht="12">
      <c r="A11" s="6" t="s">
        <v>7</v>
      </c>
      <c r="B11" s="15"/>
      <c r="C11" s="22"/>
      <c r="D11" s="22"/>
      <c r="E11" s="22">
        <v>7.61</v>
      </c>
      <c r="F11" s="21"/>
      <c r="G11" s="21"/>
      <c r="H11" s="21"/>
      <c r="I11" s="21"/>
      <c r="J11" s="43"/>
      <c r="K11" s="21">
        <v>7.625</v>
      </c>
      <c r="L11" s="15"/>
      <c r="M11" s="21"/>
      <c r="N11" s="21"/>
      <c r="O11" s="21">
        <v>7.77</v>
      </c>
      <c r="P11" s="21"/>
      <c r="Q11" s="21">
        <v>7.77</v>
      </c>
      <c r="R11" s="21"/>
      <c r="S11" s="21"/>
      <c r="T11" s="21"/>
      <c r="U11" s="21"/>
      <c r="V11" s="21">
        <v>7.563</v>
      </c>
      <c r="W11" s="21">
        <v>7.46</v>
      </c>
      <c r="X11" s="21"/>
      <c r="Y11" s="21"/>
      <c r="Z11" s="21">
        <v>7.717</v>
      </c>
      <c r="AA11" s="15"/>
      <c r="AB11" s="21"/>
      <c r="AC11" s="49"/>
      <c r="AD11" s="21"/>
      <c r="AE11" s="21"/>
      <c r="AF11" s="21"/>
      <c r="AG11" s="15"/>
      <c r="AH11" s="21"/>
      <c r="AI11" s="15"/>
      <c r="AJ11" s="22"/>
      <c r="AK11" s="22"/>
      <c r="AL11" s="22"/>
      <c r="AM11" s="22"/>
      <c r="AN11" s="22"/>
      <c r="AO11" s="21"/>
      <c r="AP11" s="15"/>
      <c r="AQ11" s="22"/>
      <c r="AR11" s="22"/>
      <c r="AS11" s="21"/>
      <c r="AT11" s="22"/>
      <c r="AU11" s="22">
        <v>7.06</v>
      </c>
      <c r="AV11" s="21"/>
      <c r="AW11" s="21"/>
      <c r="AX11" s="21">
        <v>7.4</v>
      </c>
      <c r="AY11" s="21"/>
      <c r="AZ11" s="21"/>
      <c r="BA11" s="21">
        <v>7.625</v>
      </c>
      <c r="BB11" s="21">
        <v>7.4</v>
      </c>
      <c r="BC11" s="21"/>
      <c r="BD11" s="21"/>
      <c r="BE11" s="21"/>
      <c r="BF11" s="21"/>
      <c r="BG11" s="21">
        <v>0.385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s="6" customFormat="1" ht="12">
      <c r="A12" s="6" t="s">
        <v>8</v>
      </c>
      <c r="B12" s="15">
        <v>0.438</v>
      </c>
      <c r="C12" s="22">
        <f>11.5/25.4</f>
        <v>0.45275590551181105</v>
      </c>
      <c r="D12" s="22">
        <v>0.433</v>
      </c>
      <c r="E12" s="22">
        <v>0.38</v>
      </c>
      <c r="F12" s="21">
        <v>0.438</v>
      </c>
      <c r="G12" s="21">
        <v>0.422</v>
      </c>
      <c r="H12" s="22">
        <f>14/32</f>
        <v>0.4375</v>
      </c>
      <c r="I12" s="21">
        <v>0.429</v>
      </c>
      <c r="J12" s="22">
        <f>14/32</f>
        <v>0.4375</v>
      </c>
      <c r="K12" s="21">
        <v>0.37</v>
      </c>
      <c r="L12" s="15">
        <v>0.379</v>
      </c>
      <c r="M12" s="21"/>
      <c r="N12" s="21">
        <v>0.37</v>
      </c>
      <c r="O12" s="21">
        <v>0.446</v>
      </c>
      <c r="P12" s="21">
        <v>0.44</v>
      </c>
      <c r="Q12" s="21">
        <v>0.45</v>
      </c>
      <c r="R12" s="21"/>
      <c r="S12" s="21">
        <v>0.383</v>
      </c>
      <c r="T12" s="21"/>
      <c r="U12" s="21"/>
      <c r="V12" s="21"/>
      <c r="W12" s="21">
        <v>0.4</v>
      </c>
      <c r="X12" s="21">
        <v>0.422</v>
      </c>
      <c r="Y12" s="21">
        <v>0.43</v>
      </c>
      <c r="Z12" s="21">
        <v>0.433</v>
      </c>
      <c r="AA12" s="22">
        <f>13.2/32</f>
        <v>0.4125</v>
      </c>
      <c r="AB12" s="21">
        <v>0.438</v>
      </c>
      <c r="AC12" s="48">
        <v>0.423228346025</v>
      </c>
      <c r="AD12" s="21">
        <v>0.391</v>
      </c>
      <c r="AE12" s="21">
        <v>0.422</v>
      </c>
      <c r="AF12" s="21">
        <v>0.438</v>
      </c>
      <c r="AG12" s="15">
        <v>0.438</v>
      </c>
      <c r="AH12" s="21">
        <v>0.422</v>
      </c>
      <c r="AI12" s="15">
        <v>0.423</v>
      </c>
      <c r="AJ12" s="22" t="s">
        <v>49</v>
      </c>
      <c r="AK12" s="22">
        <v>0.395</v>
      </c>
      <c r="AL12" s="22">
        <v>0.46</v>
      </c>
      <c r="AM12" s="22">
        <v>0.383</v>
      </c>
      <c r="AN12" s="22">
        <v>0.395</v>
      </c>
      <c r="AO12" s="21">
        <v>0.37</v>
      </c>
      <c r="AP12" s="22">
        <f>14/32</f>
        <v>0.4375</v>
      </c>
      <c r="AQ12" s="22">
        <v>0.409</v>
      </c>
      <c r="AR12" s="22">
        <v>0.41</v>
      </c>
      <c r="AS12" s="21">
        <v>0.438</v>
      </c>
      <c r="AT12" s="22">
        <v>0.433</v>
      </c>
      <c r="AU12" s="22">
        <v>0.323</v>
      </c>
      <c r="AV12" s="21"/>
      <c r="AW12" s="21">
        <v>0.406</v>
      </c>
      <c r="AX12" s="21">
        <v>0.41</v>
      </c>
      <c r="AY12" s="21"/>
      <c r="AZ12" s="21">
        <v>0.417</v>
      </c>
      <c r="BA12" s="21">
        <v>0.41</v>
      </c>
      <c r="BB12" s="21">
        <v>0.415</v>
      </c>
      <c r="BC12" s="21">
        <v>0.43</v>
      </c>
      <c r="BD12" s="21"/>
      <c r="BE12" s="21">
        <v>0.405</v>
      </c>
      <c r="BF12" s="21">
        <v>0.434</v>
      </c>
      <c r="BG12" s="21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s="5" customFormat="1" ht="12">
      <c r="A13" s="5" t="s">
        <v>9</v>
      </c>
      <c r="B13" s="16"/>
      <c r="C13" s="24"/>
      <c r="D13" s="24"/>
      <c r="E13" s="24">
        <v>11.95</v>
      </c>
      <c r="F13" s="23"/>
      <c r="G13" s="23"/>
      <c r="H13" s="24">
        <f>47/4</f>
        <v>11.75</v>
      </c>
      <c r="I13" s="23"/>
      <c r="J13" s="24">
        <f>93/8</f>
        <v>11.625</v>
      </c>
      <c r="K13" s="23">
        <v>11.625</v>
      </c>
      <c r="L13" s="16">
        <v>11.5</v>
      </c>
      <c r="M13" s="23"/>
      <c r="N13" s="23"/>
      <c r="O13" s="23">
        <v>11.625</v>
      </c>
      <c r="P13" s="23"/>
      <c r="Q13" s="23">
        <v>11.5</v>
      </c>
      <c r="R13" s="23"/>
      <c r="S13" s="23">
        <v>11.5</v>
      </c>
      <c r="T13" s="23"/>
      <c r="U13" s="23"/>
      <c r="V13" s="23">
        <v>11.875</v>
      </c>
      <c r="W13" s="23">
        <v>11.64</v>
      </c>
      <c r="X13" s="23">
        <v>11.625</v>
      </c>
      <c r="Y13" s="23">
        <v>11.625</v>
      </c>
      <c r="Z13" s="23">
        <v>11.417</v>
      </c>
      <c r="AA13" s="24">
        <f>189/16</f>
        <v>11.8125</v>
      </c>
      <c r="AB13" s="23"/>
      <c r="AC13" s="50">
        <v>11.653543295199999</v>
      </c>
      <c r="AD13" s="23"/>
      <c r="AE13" s="23"/>
      <c r="AF13" s="23"/>
      <c r="AG13" s="16"/>
      <c r="AH13" s="23"/>
      <c r="AI13" s="16"/>
      <c r="AJ13" s="24"/>
      <c r="AK13" s="24">
        <v>11.875</v>
      </c>
      <c r="AL13" s="24"/>
      <c r="AM13" s="24"/>
      <c r="AN13" s="24"/>
      <c r="AO13" s="23">
        <v>11.375</v>
      </c>
      <c r="AP13" s="24">
        <v>11.75</v>
      </c>
      <c r="AQ13" s="24">
        <v>11.457</v>
      </c>
      <c r="AR13" s="24" t="s">
        <v>45</v>
      </c>
      <c r="AS13" s="23"/>
      <c r="AT13" s="24"/>
      <c r="AU13" s="24">
        <v>11.5</v>
      </c>
      <c r="AV13" s="23"/>
      <c r="AW13" s="23"/>
      <c r="AX13" s="23">
        <v>11.5</v>
      </c>
      <c r="AY13" s="23"/>
      <c r="AZ13" s="23"/>
      <c r="BA13" s="23">
        <v>11.625</v>
      </c>
      <c r="BB13" s="23">
        <v>11.375</v>
      </c>
      <c r="BC13" s="23"/>
      <c r="BD13" s="23">
        <v>11.95</v>
      </c>
      <c r="BE13" s="23">
        <v>11.625</v>
      </c>
      <c r="BF13" s="23">
        <v>11.5</v>
      </c>
      <c r="BG13" s="23">
        <v>11.0625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</row>
    <row r="14" spans="1:85" s="5" customFormat="1" ht="12">
      <c r="A14" s="5" t="s">
        <v>10</v>
      </c>
      <c r="B14" s="16"/>
      <c r="C14" s="24"/>
      <c r="D14" s="24"/>
      <c r="E14" s="24">
        <v>3.878</v>
      </c>
      <c r="F14" s="23">
        <v>3.875</v>
      </c>
      <c r="G14" s="23"/>
      <c r="H14" s="23"/>
      <c r="I14" s="23"/>
      <c r="J14" s="44"/>
      <c r="K14" s="23">
        <v>3.72</v>
      </c>
      <c r="L14" s="16" t="s">
        <v>106</v>
      </c>
      <c r="M14" s="23"/>
      <c r="N14" s="23"/>
      <c r="O14" s="23">
        <v>4</v>
      </c>
      <c r="P14" s="23"/>
      <c r="Q14" s="23">
        <v>3.8</v>
      </c>
      <c r="R14" s="23"/>
      <c r="S14" s="23">
        <v>3.59</v>
      </c>
      <c r="T14" s="23"/>
      <c r="U14" s="23"/>
      <c r="V14" s="23">
        <v>4.25</v>
      </c>
      <c r="W14" s="23">
        <v>4.23</v>
      </c>
      <c r="X14" s="23">
        <v>4.12</v>
      </c>
      <c r="Y14" s="23">
        <v>4</v>
      </c>
      <c r="Z14" s="23"/>
      <c r="AB14" s="23">
        <v>3.875</v>
      </c>
      <c r="AC14" s="51"/>
      <c r="AD14" s="23"/>
      <c r="AE14" s="23">
        <v>3.875</v>
      </c>
      <c r="AF14" s="23"/>
      <c r="AG14" s="16"/>
      <c r="AH14" s="23">
        <v>3.875</v>
      </c>
      <c r="AI14" s="16"/>
      <c r="AJ14" s="24"/>
      <c r="AK14" s="24">
        <v>4</v>
      </c>
      <c r="AL14" s="24"/>
      <c r="AM14" s="24"/>
      <c r="AN14" s="24"/>
      <c r="AO14" s="23">
        <v>4.23</v>
      </c>
      <c r="AQ14" s="24">
        <v>3.661</v>
      </c>
      <c r="AR14" s="24">
        <v>3.8</v>
      </c>
      <c r="AS14" s="23"/>
      <c r="AT14" s="24"/>
      <c r="AU14" s="24">
        <v>4.385</v>
      </c>
      <c r="AV14" s="23"/>
      <c r="AW14" s="23">
        <v>3.875</v>
      </c>
      <c r="AX14" s="23">
        <v>0.42</v>
      </c>
      <c r="AY14" s="23"/>
      <c r="AZ14" s="23"/>
      <c r="BA14" s="23">
        <v>4</v>
      </c>
      <c r="BB14" s="23">
        <v>3.85</v>
      </c>
      <c r="BC14" s="23"/>
      <c r="BD14" s="23">
        <v>4.21</v>
      </c>
      <c r="BE14" s="23">
        <v>4.11</v>
      </c>
      <c r="BF14" s="23">
        <v>4</v>
      </c>
      <c r="BG14" s="23">
        <v>3.45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85" s="5" customFormat="1" ht="12">
      <c r="A15" s="5" t="s">
        <v>11</v>
      </c>
      <c r="B15" s="16">
        <v>0.718</v>
      </c>
      <c r="C15" s="24"/>
      <c r="D15" s="24"/>
      <c r="E15" s="24">
        <v>0.679</v>
      </c>
      <c r="F15" s="23">
        <v>0.718</v>
      </c>
      <c r="G15" s="23"/>
      <c r="H15" s="24">
        <f>24.25/32</f>
        <v>0.7578125</v>
      </c>
      <c r="I15" s="23"/>
      <c r="J15" s="24">
        <f>23/32</f>
        <v>0.71875</v>
      </c>
      <c r="K15" s="23">
        <v>0.693</v>
      </c>
      <c r="L15" s="16">
        <v>0.713</v>
      </c>
      <c r="M15" s="23">
        <f>18/25.4</f>
        <v>0.7086614173228347</v>
      </c>
      <c r="N15" s="23">
        <v>0.7</v>
      </c>
      <c r="O15" s="23">
        <v>0.7</v>
      </c>
      <c r="P15" s="23">
        <v>0.68</v>
      </c>
      <c r="Q15" s="23">
        <v>0.7</v>
      </c>
      <c r="R15" s="23"/>
      <c r="S15" s="23">
        <v>0.7</v>
      </c>
      <c r="T15" s="23">
        <f>17.5/25.4</f>
        <v>0.6889763779527559</v>
      </c>
      <c r="U15" s="23">
        <f>18/25.4</f>
        <v>0.7086614173228347</v>
      </c>
      <c r="V15" s="23">
        <v>0.65</v>
      </c>
      <c r="W15" s="23">
        <v>0.658</v>
      </c>
      <c r="X15" s="23">
        <v>0.7</v>
      </c>
      <c r="Y15" s="23">
        <v>0.725</v>
      </c>
      <c r="Z15" s="23">
        <v>0.709</v>
      </c>
      <c r="AA15" s="24">
        <f>22.5/32</f>
        <v>0.703125</v>
      </c>
      <c r="AB15" s="23">
        <v>0.718</v>
      </c>
      <c r="AC15" s="50">
        <v>0.7086614165999999</v>
      </c>
      <c r="AD15" s="23"/>
      <c r="AE15" s="23">
        <v>0.688</v>
      </c>
      <c r="AF15" s="23">
        <v>0.718</v>
      </c>
      <c r="AG15" s="16">
        <v>0.718</v>
      </c>
      <c r="AH15" s="23">
        <v>0.688</v>
      </c>
      <c r="AI15" s="16">
        <v>0.688</v>
      </c>
      <c r="AJ15" s="24">
        <v>0.718</v>
      </c>
      <c r="AK15" s="24">
        <v>0.705</v>
      </c>
      <c r="AL15" s="24">
        <v>0.718</v>
      </c>
      <c r="AM15" s="24">
        <v>0.717</v>
      </c>
      <c r="AN15" s="24">
        <v>0.743</v>
      </c>
      <c r="AO15" s="23">
        <v>0.715</v>
      </c>
      <c r="AP15" s="24">
        <f>23.5/32</f>
        <v>0.734375</v>
      </c>
      <c r="AQ15" s="24">
        <v>0.732</v>
      </c>
      <c r="AR15" s="24">
        <v>0.678</v>
      </c>
      <c r="AS15" s="23"/>
      <c r="AT15" s="24"/>
      <c r="AU15" s="24">
        <v>0.702</v>
      </c>
      <c r="AV15" s="23">
        <f>17.5/25.4</f>
        <v>0.6889763779527559</v>
      </c>
      <c r="AW15" s="23">
        <v>0.688</v>
      </c>
      <c r="AX15" s="23">
        <v>0.705</v>
      </c>
      <c r="AY15" s="23"/>
      <c r="AZ15" s="23"/>
      <c r="BA15" s="23">
        <v>0.68</v>
      </c>
      <c r="BB15" s="23"/>
      <c r="BC15" s="23">
        <v>0.74</v>
      </c>
      <c r="BD15" s="23">
        <v>0.65</v>
      </c>
      <c r="BE15" s="23">
        <v>0.715</v>
      </c>
      <c r="BF15" s="23">
        <v>0.724</v>
      </c>
      <c r="BG15" s="23">
        <v>0.693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</row>
    <row r="16" spans="1:85" s="5" customFormat="1" ht="12">
      <c r="A16" s="5" t="s">
        <v>12</v>
      </c>
      <c r="B16" s="16"/>
      <c r="C16" s="24"/>
      <c r="D16" s="24"/>
      <c r="E16" s="24">
        <v>6.38</v>
      </c>
      <c r="F16" s="23"/>
      <c r="G16" s="23"/>
      <c r="H16" s="23"/>
      <c r="I16" s="23"/>
      <c r="J16" s="45"/>
      <c r="K16" s="23">
        <v>6</v>
      </c>
      <c r="L16" s="16" t="s">
        <v>107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6"/>
      <c r="AB16" s="23"/>
      <c r="AC16" s="52"/>
      <c r="AD16" s="23"/>
      <c r="AE16" s="23"/>
      <c r="AF16" s="23"/>
      <c r="AG16" s="16"/>
      <c r="AH16" s="23"/>
      <c r="AI16" s="16"/>
      <c r="AJ16" s="24"/>
      <c r="AK16" s="24"/>
      <c r="AL16" s="24"/>
      <c r="AM16" s="24"/>
      <c r="AN16" s="24"/>
      <c r="AO16" s="23"/>
      <c r="AP16" s="16"/>
      <c r="AQ16" s="24"/>
      <c r="AR16" s="24"/>
      <c r="AS16" s="23"/>
      <c r="AT16" s="24"/>
      <c r="AU16" s="24">
        <v>7.12</v>
      </c>
      <c r="AV16" s="23"/>
      <c r="AW16" s="23"/>
      <c r="AX16" s="23"/>
      <c r="AY16" s="23"/>
      <c r="AZ16" s="23"/>
      <c r="BA16" s="23">
        <v>6</v>
      </c>
      <c r="BB16" s="23"/>
      <c r="BC16" s="23"/>
      <c r="BD16" s="23">
        <v>6.35</v>
      </c>
      <c r="BE16" s="23"/>
      <c r="BF16" s="23"/>
      <c r="BG16" s="23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</row>
    <row r="17" spans="1:85" s="5" customFormat="1" ht="12">
      <c r="A17" s="5" t="s">
        <v>13</v>
      </c>
      <c r="B17" s="16">
        <v>0.563</v>
      </c>
      <c r="C17" s="24">
        <f>14.7/25.4</f>
        <v>0.5787401574803149</v>
      </c>
      <c r="D17" s="24">
        <v>0.551</v>
      </c>
      <c r="E17" s="24"/>
      <c r="F17" s="23">
        <v>0.563</v>
      </c>
      <c r="G17" s="23">
        <v>0.563</v>
      </c>
      <c r="H17" s="23"/>
      <c r="I17" s="23"/>
      <c r="J17" s="45"/>
      <c r="K17" s="23">
        <v>0.525</v>
      </c>
      <c r="L17" s="16">
        <v>0.6001</v>
      </c>
      <c r="M17" s="23">
        <f>8.2/25.4</f>
        <v>0.3228346456692913</v>
      </c>
      <c r="N17" s="23"/>
      <c r="O17" s="23"/>
      <c r="P17" s="23"/>
      <c r="Q17" s="23"/>
      <c r="R17" s="23"/>
      <c r="S17" s="23">
        <v>0.5</v>
      </c>
      <c r="T17" s="23"/>
      <c r="U17" s="23"/>
      <c r="V17" s="23"/>
      <c r="W17" s="23"/>
      <c r="X17" s="23">
        <v>0.5</v>
      </c>
      <c r="Y17" s="23"/>
      <c r="Z17" s="23">
        <v>0.551</v>
      </c>
      <c r="AA17" s="16"/>
      <c r="AB17" s="23">
        <v>0.563</v>
      </c>
      <c r="AC17" s="52"/>
      <c r="AD17" s="23">
        <v>0.563</v>
      </c>
      <c r="AE17" s="23">
        <v>0.563</v>
      </c>
      <c r="AF17" s="23">
        <v>0.563</v>
      </c>
      <c r="AG17" s="16">
        <v>0.563</v>
      </c>
      <c r="AH17" s="23">
        <v>0.563</v>
      </c>
      <c r="AI17" s="16">
        <v>0.563</v>
      </c>
      <c r="AJ17" s="24">
        <v>0.563</v>
      </c>
      <c r="AK17" s="24">
        <v>0.568</v>
      </c>
      <c r="AL17" s="24" t="s">
        <v>55</v>
      </c>
      <c r="AM17" s="24">
        <v>0.559</v>
      </c>
      <c r="AN17" s="24">
        <v>0.53</v>
      </c>
      <c r="AO17" s="23"/>
      <c r="AP17" s="16"/>
      <c r="AQ17" s="24">
        <v>0.512</v>
      </c>
      <c r="AR17" s="24" t="s">
        <v>43</v>
      </c>
      <c r="AS17" s="23"/>
      <c r="AT17" s="24">
        <v>0.59</v>
      </c>
      <c r="AU17" s="24"/>
      <c r="AV17" s="23"/>
      <c r="AW17" s="23">
        <v>0.563</v>
      </c>
      <c r="AX17" s="23">
        <v>0.585</v>
      </c>
      <c r="AY17" s="23"/>
      <c r="AZ17" s="23">
        <v>0.531</v>
      </c>
      <c r="BA17" s="23">
        <v>0.5</v>
      </c>
      <c r="BB17" s="23"/>
      <c r="BC17" s="23"/>
      <c r="BD17" s="23"/>
      <c r="BE17" s="23"/>
      <c r="BF17" s="23"/>
      <c r="BG17" s="23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</row>
    <row r="18" spans="1:85" s="5" customFormat="1" ht="12">
      <c r="A18" s="5" t="s">
        <v>14</v>
      </c>
      <c r="B18" s="16"/>
      <c r="C18" s="24"/>
      <c r="D18" s="24"/>
      <c r="E18" s="24">
        <v>1.7</v>
      </c>
      <c r="F18" s="23"/>
      <c r="G18" s="23"/>
      <c r="H18" s="24">
        <v>1</v>
      </c>
      <c r="I18" s="23"/>
      <c r="J18" s="24">
        <f>30.5/32</f>
        <v>0.953125</v>
      </c>
      <c r="K18" s="23">
        <v>1.5</v>
      </c>
      <c r="L18" s="16">
        <v>1.025</v>
      </c>
      <c r="M18" s="23"/>
      <c r="N18" s="23"/>
      <c r="O18" s="23">
        <v>1</v>
      </c>
      <c r="P18" s="23"/>
      <c r="Q18" s="23">
        <v>1</v>
      </c>
      <c r="R18" s="23"/>
      <c r="S18" s="23">
        <v>1.125</v>
      </c>
      <c r="T18" s="23"/>
      <c r="U18" s="23"/>
      <c r="V18" s="23"/>
      <c r="W18" s="23"/>
      <c r="X18" s="23"/>
      <c r="Y18" s="23"/>
      <c r="Z18" s="23"/>
      <c r="AA18" s="24">
        <f>30/32</f>
        <v>0.9375</v>
      </c>
      <c r="AB18" s="23"/>
      <c r="AC18" s="50">
        <v>1.09375</v>
      </c>
      <c r="AD18" s="23"/>
      <c r="AE18" s="23"/>
      <c r="AF18" s="23"/>
      <c r="AG18" s="16"/>
      <c r="AH18" s="23"/>
      <c r="AI18" s="16"/>
      <c r="AJ18" s="24"/>
      <c r="AK18" s="24"/>
      <c r="AL18" s="24"/>
      <c r="AM18" s="24"/>
      <c r="AN18" s="24"/>
      <c r="AO18" s="23"/>
      <c r="AP18" s="24">
        <f>27.5/32</f>
        <v>0.859375</v>
      </c>
      <c r="AQ18" s="24"/>
      <c r="AR18" s="24"/>
      <c r="AS18" s="23"/>
      <c r="AT18" s="24"/>
      <c r="AU18" s="24">
        <v>1.316</v>
      </c>
      <c r="AV18" s="23"/>
      <c r="AW18" s="23"/>
      <c r="AX18" s="23">
        <v>1</v>
      </c>
      <c r="AY18" s="23"/>
      <c r="AZ18" s="23"/>
      <c r="BA18" s="23">
        <v>1.5</v>
      </c>
      <c r="BB18" s="23">
        <v>1.45</v>
      </c>
      <c r="BC18" s="23"/>
      <c r="BD18" s="23"/>
      <c r="BE18" s="23">
        <v>1.5</v>
      </c>
      <c r="BF18" s="23"/>
      <c r="BG18" s="23">
        <v>1.5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</row>
    <row r="19" spans="1:85" s="5" customFormat="1" ht="12">
      <c r="A19" s="5" t="s">
        <v>15</v>
      </c>
      <c r="B19" s="16"/>
      <c r="C19" s="24"/>
      <c r="D19" s="24"/>
      <c r="E19" s="24">
        <v>0.93</v>
      </c>
      <c r="F19" s="23"/>
      <c r="G19" s="23"/>
      <c r="H19" s="23"/>
      <c r="I19" s="23"/>
      <c r="J19" s="24"/>
      <c r="K19" s="23">
        <v>1</v>
      </c>
      <c r="L19" s="16" t="s">
        <v>107</v>
      </c>
      <c r="M19" s="23"/>
      <c r="N19" s="23"/>
      <c r="O19" s="23">
        <v>1</v>
      </c>
      <c r="P19" s="23"/>
      <c r="Q19" s="23">
        <v>1</v>
      </c>
      <c r="R19" s="23"/>
      <c r="S19" s="23">
        <v>1</v>
      </c>
      <c r="T19" s="23"/>
      <c r="U19" s="23"/>
      <c r="V19" s="23"/>
      <c r="W19" s="23"/>
      <c r="X19" s="23"/>
      <c r="Y19" s="23"/>
      <c r="Z19" s="23"/>
      <c r="AA19" s="24"/>
      <c r="AB19" s="23"/>
      <c r="AC19" s="50"/>
      <c r="AD19" s="23"/>
      <c r="AE19" s="23"/>
      <c r="AF19" s="23"/>
      <c r="AG19" s="16"/>
      <c r="AH19" s="23"/>
      <c r="AI19" s="16"/>
      <c r="AJ19" s="24"/>
      <c r="AK19" s="24"/>
      <c r="AL19" s="24"/>
      <c r="AM19" s="24"/>
      <c r="AN19" s="24"/>
      <c r="AO19" s="23"/>
      <c r="AP19" s="24"/>
      <c r="AQ19" s="24"/>
      <c r="AR19" s="24"/>
      <c r="AS19" s="23"/>
      <c r="AT19" s="24"/>
      <c r="AU19" s="24">
        <v>1.3</v>
      </c>
      <c r="AV19" s="23"/>
      <c r="AW19" s="23"/>
      <c r="AX19" s="23">
        <v>1.1</v>
      </c>
      <c r="AY19" s="23"/>
      <c r="AZ19" s="23"/>
      <c r="BA19" s="23">
        <v>1</v>
      </c>
      <c r="BB19" s="23">
        <v>1.17</v>
      </c>
      <c r="BC19" s="23"/>
      <c r="BD19" s="23"/>
      <c r="BE19" s="23"/>
      <c r="BF19" s="23"/>
      <c r="BG19" s="23">
        <v>1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</row>
    <row r="20" spans="1:85" s="5" customFormat="1" ht="12">
      <c r="A20" s="5" t="s">
        <v>16</v>
      </c>
      <c r="B20" s="16">
        <v>0.615</v>
      </c>
      <c r="C20" s="24"/>
      <c r="D20" s="24"/>
      <c r="E20" s="24">
        <v>0.628</v>
      </c>
      <c r="F20" s="23">
        <v>0.61</v>
      </c>
      <c r="G20" s="23">
        <v>0.579</v>
      </c>
      <c r="H20" s="24">
        <f>19.5/32</f>
        <v>0.609375</v>
      </c>
      <c r="I20" s="23"/>
      <c r="J20" s="24">
        <f>20.5/32</f>
        <v>0.640625</v>
      </c>
      <c r="K20" s="23">
        <v>0.609</v>
      </c>
      <c r="L20" s="16">
        <v>0.654</v>
      </c>
      <c r="M20" s="23">
        <f>16.5/25.4</f>
        <v>0.6496062992125985</v>
      </c>
      <c r="N20" s="23">
        <v>0.61</v>
      </c>
      <c r="O20" s="23">
        <v>0.622</v>
      </c>
      <c r="P20" s="23">
        <v>0.62</v>
      </c>
      <c r="Q20" s="23">
        <v>0.63</v>
      </c>
      <c r="R20" s="23"/>
      <c r="S20" s="23">
        <v>0.53</v>
      </c>
      <c r="T20" s="23">
        <f>13/25.4</f>
        <v>0.5118110236220472</v>
      </c>
      <c r="U20" s="23">
        <f>16.5/25.4</f>
        <v>0.6496062992125985</v>
      </c>
      <c r="V20" s="23">
        <v>0.536</v>
      </c>
      <c r="W20" s="23">
        <v>0.63</v>
      </c>
      <c r="X20" s="23">
        <v>0.63</v>
      </c>
      <c r="Y20" s="23">
        <v>0.635</v>
      </c>
      <c r="Z20" s="23">
        <v>0.63</v>
      </c>
      <c r="AA20" s="24">
        <f>20.5/32</f>
        <v>0.640625</v>
      </c>
      <c r="AB20" s="23">
        <v>0.61</v>
      </c>
      <c r="AC20" s="50">
        <v>0.6299212592</v>
      </c>
      <c r="AD20" s="23">
        <v>0.57</v>
      </c>
      <c r="AE20" s="23">
        <v>0.57</v>
      </c>
      <c r="AF20" s="23">
        <v>0.61</v>
      </c>
      <c r="AG20" s="16">
        <v>0.615</v>
      </c>
      <c r="AH20" s="23">
        <v>0.57</v>
      </c>
      <c r="AI20" s="16">
        <v>0.575</v>
      </c>
      <c r="AJ20" s="24" t="s">
        <v>50</v>
      </c>
      <c r="AK20" s="24"/>
      <c r="AL20" s="24">
        <v>0.615</v>
      </c>
      <c r="AM20" s="24">
        <v>0.585</v>
      </c>
      <c r="AN20" s="24">
        <v>0.564</v>
      </c>
      <c r="AO20" s="23">
        <v>0.58</v>
      </c>
      <c r="AP20" s="24">
        <f>20.5/32</f>
        <v>0.640625</v>
      </c>
      <c r="AQ20" s="24">
        <v>0.657</v>
      </c>
      <c r="AR20" s="24">
        <v>0.63</v>
      </c>
      <c r="AS20" s="23">
        <v>0.57</v>
      </c>
      <c r="AT20" s="24"/>
      <c r="AU20" s="24">
        <v>0.577</v>
      </c>
      <c r="AV20" s="23">
        <f>15.7/25.4</f>
        <v>0.6181102362204725</v>
      </c>
      <c r="AW20" s="23">
        <v>0.57</v>
      </c>
      <c r="AX20" s="23">
        <v>0.585</v>
      </c>
      <c r="AY20" s="23"/>
      <c r="AZ20" s="23"/>
      <c r="BA20" s="23">
        <v>0.65</v>
      </c>
      <c r="BB20" s="23">
        <v>0.6</v>
      </c>
      <c r="BC20" s="23">
        <v>0.54</v>
      </c>
      <c r="BD20" s="23">
        <v>5.75</v>
      </c>
      <c r="BE20" s="23">
        <v>0.63</v>
      </c>
      <c r="BF20" s="23">
        <v>0.58</v>
      </c>
      <c r="BG20" s="23">
        <v>0.62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</row>
    <row r="21" spans="1:85" s="4" customFormat="1" ht="12">
      <c r="A21" s="4" t="s">
        <v>17</v>
      </c>
      <c r="B21" s="17"/>
      <c r="C21" s="26"/>
      <c r="D21" s="26"/>
      <c r="E21" s="26">
        <v>5.4777</v>
      </c>
      <c r="F21" s="25"/>
      <c r="G21" s="25"/>
      <c r="H21" s="25"/>
      <c r="I21" s="25"/>
      <c r="J21" s="25"/>
      <c r="K21" s="25">
        <v>5.625</v>
      </c>
      <c r="L21" s="17">
        <v>5.5</v>
      </c>
      <c r="M21" s="25"/>
      <c r="N21" s="25"/>
      <c r="O21" s="25">
        <v>5.25</v>
      </c>
      <c r="P21" s="25"/>
      <c r="Q21" s="25">
        <v>5.25</v>
      </c>
      <c r="R21" s="25"/>
      <c r="S21" s="25"/>
      <c r="T21" s="25"/>
      <c r="U21" s="25"/>
      <c r="V21" s="25">
        <v>5.375</v>
      </c>
      <c r="W21" s="25"/>
      <c r="X21" s="25">
        <v>5.5</v>
      </c>
      <c r="Y21" s="25"/>
      <c r="Z21" s="25">
        <v>5.118</v>
      </c>
      <c r="AA21" s="46"/>
      <c r="AB21" s="25"/>
      <c r="AC21" s="53"/>
      <c r="AD21" s="25"/>
      <c r="AE21" s="25"/>
      <c r="AF21" s="25"/>
      <c r="AG21" s="17"/>
      <c r="AH21" s="25"/>
      <c r="AI21" s="17"/>
      <c r="AJ21" s="26"/>
      <c r="AK21" s="26"/>
      <c r="AL21" s="26"/>
      <c r="AM21" s="26"/>
      <c r="AN21" s="26"/>
      <c r="AO21" s="25">
        <v>5.75</v>
      </c>
      <c r="AQ21" s="26"/>
      <c r="AR21" s="26"/>
      <c r="AS21" s="25"/>
      <c r="AT21" s="26"/>
      <c r="AU21" s="26">
        <v>5.51</v>
      </c>
      <c r="AV21" s="25"/>
      <c r="AW21" s="25"/>
      <c r="AX21" s="25">
        <v>5.6</v>
      </c>
      <c r="AY21" s="25"/>
      <c r="AZ21" s="25"/>
      <c r="BA21" s="25">
        <v>5.5</v>
      </c>
      <c r="BB21" s="25">
        <v>5</v>
      </c>
      <c r="BC21" s="25"/>
      <c r="BD21" s="25"/>
      <c r="BE21" s="25">
        <v>5.5</v>
      </c>
      <c r="BF21" s="25"/>
      <c r="BG21" s="25">
        <v>5.625</v>
      </c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</row>
    <row r="22" spans="1:85" s="4" customFormat="1" ht="12">
      <c r="A22" s="4" t="s">
        <v>18</v>
      </c>
      <c r="B22" s="17">
        <v>0.812</v>
      </c>
      <c r="C22" s="26"/>
      <c r="D22" s="26"/>
      <c r="E22" s="26">
        <v>0.747</v>
      </c>
      <c r="F22" s="25"/>
      <c r="G22" s="25"/>
      <c r="H22" s="25">
        <f>26/32</f>
        <v>0.8125</v>
      </c>
      <c r="I22" s="25"/>
      <c r="J22" s="25">
        <f>26/32</f>
        <v>0.8125</v>
      </c>
      <c r="K22" s="25">
        <v>0.8</v>
      </c>
      <c r="L22" s="17"/>
      <c r="M22" s="25"/>
      <c r="N22" s="25">
        <v>0.82</v>
      </c>
      <c r="O22" s="25">
        <v>0.8</v>
      </c>
      <c r="P22" s="25">
        <v>0.78</v>
      </c>
      <c r="Q22" s="25">
        <v>0.785</v>
      </c>
      <c r="R22" s="25"/>
      <c r="S22" s="25"/>
      <c r="T22" s="25"/>
      <c r="U22" s="25"/>
      <c r="V22" s="25">
        <v>0.755</v>
      </c>
      <c r="W22" s="25"/>
      <c r="X22" s="25">
        <v>0.8</v>
      </c>
      <c r="Y22" s="25"/>
      <c r="Z22" s="25">
        <v>0.748</v>
      </c>
      <c r="AA22" s="25">
        <f>25.5/32</f>
        <v>0.796875</v>
      </c>
      <c r="AB22" s="25"/>
      <c r="AC22" s="54">
        <v>0.787401574</v>
      </c>
      <c r="AD22" s="25">
        <v>0.781</v>
      </c>
      <c r="AE22" s="25"/>
      <c r="AF22" s="25"/>
      <c r="AG22" s="17">
        <v>0.812</v>
      </c>
      <c r="AH22" s="25"/>
      <c r="AI22" s="17">
        <v>0.812</v>
      </c>
      <c r="AJ22" s="26">
        <v>0.813</v>
      </c>
      <c r="AK22" s="26" t="s">
        <v>153</v>
      </c>
      <c r="AL22" s="26">
        <v>0.8</v>
      </c>
      <c r="AM22" s="26">
        <v>0.735</v>
      </c>
      <c r="AN22" s="26">
        <v>0.78</v>
      </c>
      <c r="AO22" s="25">
        <v>0.78</v>
      </c>
      <c r="AP22" s="25">
        <f>26.5/32</f>
        <v>0.828125</v>
      </c>
      <c r="AQ22" s="26">
        <v>0.875</v>
      </c>
      <c r="AR22" s="26"/>
      <c r="AS22" s="25"/>
      <c r="AT22" s="26"/>
      <c r="AU22" s="26">
        <v>0.778</v>
      </c>
      <c r="AV22" s="25"/>
      <c r="AW22" s="25"/>
      <c r="AX22" s="25">
        <v>0.75</v>
      </c>
      <c r="AY22" s="25"/>
      <c r="AZ22" s="25"/>
      <c r="BA22" s="25">
        <v>0.8</v>
      </c>
      <c r="BB22" s="25">
        <v>0.8</v>
      </c>
      <c r="BC22" s="25">
        <v>0.76</v>
      </c>
      <c r="BD22" s="25"/>
      <c r="BE22" s="25">
        <v>0.77</v>
      </c>
      <c r="BF22" s="25"/>
      <c r="BG22" s="25">
        <v>0.75</v>
      </c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1:85" s="4" customFormat="1" ht="12">
      <c r="A23" s="4" t="s">
        <v>145</v>
      </c>
      <c r="B23" s="17"/>
      <c r="C23" s="26"/>
      <c r="D23" s="26"/>
      <c r="E23" s="26">
        <v>9.022</v>
      </c>
      <c r="F23" s="25"/>
      <c r="G23" s="25"/>
      <c r="H23" s="25">
        <f>61/8</f>
        <v>7.625</v>
      </c>
      <c r="I23" s="25"/>
      <c r="J23" s="25">
        <f>63/8</f>
        <v>7.875</v>
      </c>
      <c r="K23" s="25">
        <v>9.375</v>
      </c>
      <c r="L23" s="17"/>
      <c r="M23" s="25"/>
      <c r="N23" s="25"/>
      <c r="O23" s="25">
        <v>9</v>
      </c>
      <c r="P23" s="25"/>
      <c r="Q23" s="25">
        <v>9</v>
      </c>
      <c r="R23" s="25"/>
      <c r="S23" s="25">
        <v>9</v>
      </c>
      <c r="T23" s="25"/>
      <c r="U23" s="25"/>
      <c r="V23" s="25">
        <v>9.063</v>
      </c>
      <c r="W23" s="25">
        <v>8.87</v>
      </c>
      <c r="X23" s="25">
        <v>9</v>
      </c>
      <c r="Y23" s="25">
        <v>9.125</v>
      </c>
      <c r="Z23" s="25">
        <v>9.173</v>
      </c>
      <c r="AA23" s="25">
        <f>63/8</f>
        <v>7.875</v>
      </c>
      <c r="AB23" s="25"/>
      <c r="AC23" s="54">
        <v>9.0157480223</v>
      </c>
      <c r="AD23" s="25"/>
      <c r="AE23" s="25"/>
      <c r="AF23" s="25"/>
      <c r="AG23" s="17"/>
      <c r="AH23" s="25"/>
      <c r="AI23" s="17"/>
      <c r="AJ23" s="26"/>
      <c r="AK23" s="26" t="s">
        <v>154</v>
      </c>
      <c r="AL23" s="26"/>
      <c r="AM23" s="26"/>
      <c r="AN23" s="26"/>
      <c r="AO23" s="25">
        <v>9</v>
      </c>
      <c r="AP23" s="25">
        <v>8</v>
      </c>
      <c r="AQ23" s="26" t="s">
        <v>46</v>
      </c>
      <c r="AR23" s="26" t="s">
        <v>46</v>
      </c>
      <c r="AS23" s="25"/>
      <c r="AT23" s="26"/>
      <c r="AU23" s="26">
        <v>9.07</v>
      </c>
      <c r="AV23" s="25"/>
      <c r="AW23" s="25"/>
      <c r="AX23" s="25">
        <v>9</v>
      </c>
      <c r="AY23" s="25">
        <v>9</v>
      </c>
      <c r="AZ23" s="25"/>
      <c r="BA23" s="25">
        <v>9.25</v>
      </c>
      <c r="BB23" s="25">
        <v>9</v>
      </c>
      <c r="BC23" s="25"/>
      <c r="BD23" s="25">
        <v>9.37</v>
      </c>
      <c r="BE23" s="25">
        <v>9.125</v>
      </c>
      <c r="BF23" s="25"/>
      <c r="BG23" s="25">
        <v>9</v>
      </c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</row>
    <row r="24" spans="1:85" s="4" customFormat="1" ht="12">
      <c r="A24" s="4" t="s">
        <v>19</v>
      </c>
      <c r="B24" s="17" t="s">
        <v>60</v>
      </c>
      <c r="C24" s="26">
        <f>8.5/25.4</f>
        <v>0.3346456692913386</v>
      </c>
      <c r="D24" s="26">
        <v>0.311</v>
      </c>
      <c r="E24" s="26">
        <v>0.374</v>
      </c>
      <c r="F24" s="25">
        <v>0.328</v>
      </c>
      <c r="G24" s="25">
        <v>0.328</v>
      </c>
      <c r="H24" s="25">
        <f>10/32</f>
        <v>0.3125</v>
      </c>
      <c r="I24" s="25">
        <v>0.325</v>
      </c>
      <c r="J24" s="25">
        <f>11/32</f>
        <v>0.34375</v>
      </c>
      <c r="K24" s="25">
        <v>0.3</v>
      </c>
      <c r="L24" s="17"/>
      <c r="M24" s="25">
        <f>7.8/25.4</f>
        <v>0.30708661417322836</v>
      </c>
      <c r="N24" s="25">
        <v>0.31</v>
      </c>
      <c r="O24" s="25">
        <v>0.348</v>
      </c>
      <c r="P24" s="25">
        <v>0.34</v>
      </c>
      <c r="Q24" s="25">
        <v>0.35</v>
      </c>
      <c r="R24" s="25"/>
      <c r="S24" s="25">
        <v>0.317</v>
      </c>
      <c r="T24" s="25">
        <f>8.1/25.4</f>
        <v>0.3188976377952756</v>
      </c>
      <c r="U24" s="25">
        <f>8/25.4</f>
        <v>0.31496062992125984</v>
      </c>
      <c r="V24" s="25">
        <v>0.304</v>
      </c>
      <c r="W24" s="25">
        <v>0.385</v>
      </c>
      <c r="X24" s="25">
        <v>0.315</v>
      </c>
      <c r="Y24" s="25">
        <v>0.31</v>
      </c>
      <c r="Z24" s="25">
        <v>0.295</v>
      </c>
      <c r="AA24" s="25">
        <f>10.25/32</f>
        <v>0.3203125</v>
      </c>
      <c r="AB24" s="25">
        <v>0.328</v>
      </c>
      <c r="AC24" s="54">
        <v>0.3149606296</v>
      </c>
      <c r="AD24" s="25">
        <v>0.328</v>
      </c>
      <c r="AE24" s="25">
        <v>0.344</v>
      </c>
      <c r="AF24" s="25">
        <v>0.328</v>
      </c>
      <c r="AG24" s="17">
        <v>0.328</v>
      </c>
      <c r="AH24" s="25">
        <v>0.328</v>
      </c>
      <c r="AI24" s="17">
        <v>0.328</v>
      </c>
      <c r="AJ24" s="26">
        <v>0.328</v>
      </c>
      <c r="AK24" s="26">
        <v>0.312</v>
      </c>
      <c r="AL24" s="26">
        <v>0.32</v>
      </c>
      <c r="AM24" s="26">
        <v>0.305</v>
      </c>
      <c r="AN24" s="26">
        <v>0.335</v>
      </c>
      <c r="AO24" s="25">
        <v>0.32</v>
      </c>
      <c r="AP24" s="25">
        <f>11/32</f>
        <v>0.34375</v>
      </c>
      <c r="AQ24" s="26">
        <v>0.354</v>
      </c>
      <c r="AR24" s="26">
        <v>0.324</v>
      </c>
      <c r="AS24" s="25">
        <v>0.328</v>
      </c>
      <c r="AT24" s="26">
        <v>0.335</v>
      </c>
      <c r="AU24" s="26">
        <v>0.38</v>
      </c>
      <c r="AV24" s="25">
        <f>8/25.4</f>
        <v>0.31496062992125984</v>
      </c>
      <c r="AW24" s="25">
        <v>0.328</v>
      </c>
      <c r="AX24" s="25">
        <v>0.31</v>
      </c>
      <c r="AY24" s="25">
        <v>0.33</v>
      </c>
      <c r="AZ24" s="25">
        <v>0.339</v>
      </c>
      <c r="BA24" s="25">
        <v>0.32</v>
      </c>
      <c r="BB24" s="25">
        <v>0.32</v>
      </c>
      <c r="BC24" s="25"/>
      <c r="BD24" s="25">
        <v>0.4</v>
      </c>
      <c r="BE24" s="25">
        <v>0.315</v>
      </c>
      <c r="BF24" s="25">
        <v>0.32</v>
      </c>
      <c r="BG24" s="25">
        <v>0.38</v>
      </c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1:85" s="5" customFormat="1" ht="12">
      <c r="A25" s="5" t="s">
        <v>20</v>
      </c>
      <c r="B25" s="16"/>
      <c r="C25" s="24"/>
      <c r="D25" s="24"/>
      <c r="E25" s="24">
        <v>7.947</v>
      </c>
      <c r="F25" s="23"/>
      <c r="G25" s="23"/>
      <c r="H25" s="42">
        <v>8.25</v>
      </c>
      <c r="I25" s="23"/>
      <c r="J25" s="42">
        <v>8.25</v>
      </c>
      <c r="K25" s="23">
        <v>8.25</v>
      </c>
      <c r="L25" s="16"/>
      <c r="M25" s="23"/>
      <c r="N25" s="23"/>
      <c r="O25" s="23">
        <v>8.125</v>
      </c>
      <c r="P25" s="23"/>
      <c r="Q25" s="23">
        <v>8</v>
      </c>
      <c r="R25" s="23"/>
      <c r="S25" s="23">
        <v>8</v>
      </c>
      <c r="T25" s="23"/>
      <c r="U25" s="23"/>
      <c r="V25" s="23">
        <v>8.25</v>
      </c>
      <c r="W25" s="23">
        <v>8.16</v>
      </c>
      <c r="X25" s="23">
        <v>8</v>
      </c>
      <c r="Y25" s="23">
        <v>8</v>
      </c>
      <c r="Z25" s="23">
        <v>7.992</v>
      </c>
      <c r="AA25" s="42">
        <v>8.25</v>
      </c>
      <c r="AB25" s="23"/>
      <c r="AC25" s="42">
        <v>8.01181101545</v>
      </c>
      <c r="AD25" s="23"/>
      <c r="AE25" s="23"/>
      <c r="AF25" s="23"/>
      <c r="AG25" s="16"/>
      <c r="AH25" s="23"/>
      <c r="AI25" s="16"/>
      <c r="AJ25" s="24"/>
      <c r="AK25" s="24">
        <v>8.125</v>
      </c>
      <c r="AL25" s="24"/>
      <c r="AM25" s="24"/>
      <c r="AN25" s="24"/>
      <c r="AO25" s="23">
        <v>8</v>
      </c>
      <c r="AP25" s="42">
        <v>8.25</v>
      </c>
      <c r="AQ25" s="24">
        <v>8.074</v>
      </c>
      <c r="AR25" s="24">
        <v>8.125</v>
      </c>
      <c r="AS25" s="23"/>
      <c r="AT25" s="24"/>
      <c r="AU25" s="24">
        <v>8.12</v>
      </c>
      <c r="AV25" s="23"/>
      <c r="AW25" s="23"/>
      <c r="AX25" s="23">
        <v>8</v>
      </c>
      <c r="AY25" s="23"/>
      <c r="AZ25" s="23"/>
      <c r="BA25" s="23">
        <v>8</v>
      </c>
      <c r="BB25" s="23">
        <v>8</v>
      </c>
      <c r="BC25" s="23"/>
      <c r="BD25" s="23">
        <v>8.16</v>
      </c>
      <c r="BE25" s="23">
        <v>8.25</v>
      </c>
      <c r="BF25" s="23">
        <v>9</v>
      </c>
      <c r="BG25" s="23">
        <v>7.9375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</row>
    <row r="26" spans="1:85" s="5" customFormat="1" ht="12">
      <c r="A26" s="5" t="s">
        <v>21</v>
      </c>
      <c r="B26" s="16"/>
      <c r="C26" s="24"/>
      <c r="D26" s="24"/>
      <c r="E26" s="24">
        <v>3.33</v>
      </c>
      <c r="F26" s="23">
        <v>3.125</v>
      </c>
      <c r="G26" s="23"/>
      <c r="H26" s="23"/>
      <c r="I26" s="23"/>
      <c r="J26" s="44"/>
      <c r="K26" s="23">
        <v>3.25</v>
      </c>
      <c r="L26" s="16"/>
      <c r="M26" s="23"/>
      <c r="N26" s="23"/>
      <c r="O26" s="23">
        <v>3</v>
      </c>
      <c r="P26" s="23"/>
      <c r="Q26" s="23">
        <v>3</v>
      </c>
      <c r="R26" s="23"/>
      <c r="S26" s="23">
        <v>3.44</v>
      </c>
      <c r="T26" s="23"/>
      <c r="U26" s="23"/>
      <c r="V26" s="23">
        <v>3.125</v>
      </c>
      <c r="W26" s="23">
        <v>3.38</v>
      </c>
      <c r="X26" s="23">
        <v>3.35</v>
      </c>
      <c r="Y26" s="23">
        <v>3.3</v>
      </c>
      <c r="Z26" s="23"/>
      <c r="AB26" s="23">
        <v>3.125</v>
      </c>
      <c r="AC26" s="51"/>
      <c r="AD26" s="23"/>
      <c r="AE26" s="23">
        <v>3.125</v>
      </c>
      <c r="AF26" s="23"/>
      <c r="AG26" s="16"/>
      <c r="AH26" s="23">
        <v>3.125</v>
      </c>
      <c r="AI26" s="16"/>
      <c r="AJ26" s="24"/>
      <c r="AK26" s="24">
        <v>3.625</v>
      </c>
      <c r="AL26" s="24"/>
      <c r="AM26" s="24"/>
      <c r="AN26" s="24"/>
      <c r="AO26" s="23">
        <v>3.24</v>
      </c>
      <c r="AQ26" s="24">
        <v>3.425</v>
      </c>
      <c r="AR26" s="24">
        <v>3.28</v>
      </c>
      <c r="AS26" s="23">
        <v>3.125</v>
      </c>
      <c r="AT26" s="24"/>
      <c r="AU26" s="24">
        <v>3.513</v>
      </c>
      <c r="AV26" s="23"/>
      <c r="AW26" s="23">
        <v>3.125</v>
      </c>
      <c r="AX26" s="23">
        <v>3.57</v>
      </c>
      <c r="AY26" s="23">
        <v>3.25</v>
      </c>
      <c r="AZ26" s="23"/>
      <c r="BA26" s="23">
        <v>3.2</v>
      </c>
      <c r="BB26" s="23">
        <v>3.118</v>
      </c>
      <c r="BC26" s="23"/>
      <c r="BD26" s="23">
        <v>3.2</v>
      </c>
      <c r="BE26" s="23">
        <v>3.427</v>
      </c>
      <c r="BF26" s="23">
        <v>3</v>
      </c>
      <c r="BG26" s="23">
        <v>3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</row>
    <row r="27" spans="1:85" s="5" customFormat="1" ht="12">
      <c r="A27" s="5" t="s">
        <v>22</v>
      </c>
      <c r="B27" s="16">
        <v>0.688</v>
      </c>
      <c r="C27" s="24"/>
      <c r="D27" s="24"/>
      <c r="E27" s="24">
        <v>0.632</v>
      </c>
      <c r="F27" s="23">
        <v>0.656</v>
      </c>
      <c r="G27" s="23"/>
      <c r="H27" s="23">
        <f>22.5/32</f>
        <v>0.703125</v>
      </c>
      <c r="I27" s="23"/>
      <c r="J27" s="23">
        <f>22/32</f>
        <v>0.6875</v>
      </c>
      <c r="K27" s="23">
        <v>0.675</v>
      </c>
      <c r="L27" s="16"/>
      <c r="M27" s="23">
        <f>16.5/25.4</f>
        <v>0.6496062992125985</v>
      </c>
      <c r="N27" s="23">
        <v>0.65</v>
      </c>
      <c r="O27" s="23">
        <v>0.675</v>
      </c>
      <c r="P27" s="23">
        <v>0.64</v>
      </c>
      <c r="Q27" s="23">
        <v>0.675</v>
      </c>
      <c r="R27" s="23">
        <v>0.696</v>
      </c>
      <c r="S27" s="23">
        <v>0.65</v>
      </c>
      <c r="T27" s="23">
        <f>16.5/25.4</f>
        <v>0.6496062992125985</v>
      </c>
      <c r="U27" s="23">
        <f>16/25.4</f>
        <v>0.6299212598425197</v>
      </c>
      <c r="V27" s="23">
        <v>0.62</v>
      </c>
      <c r="W27" s="23">
        <v>0.631</v>
      </c>
      <c r="X27" s="23">
        <v>0.662</v>
      </c>
      <c r="Y27" s="23">
        <v>0.7</v>
      </c>
      <c r="Z27" s="23">
        <v>0.63</v>
      </c>
      <c r="AA27" s="23">
        <f>22/32</f>
        <v>0.6875</v>
      </c>
      <c r="AB27" s="23">
        <v>0.656</v>
      </c>
      <c r="AC27" s="42">
        <v>0.6889763772499999</v>
      </c>
      <c r="AD27" s="23"/>
      <c r="AE27" s="23">
        <v>0.656</v>
      </c>
      <c r="AF27" s="23"/>
      <c r="AG27" s="16">
        <v>0.688</v>
      </c>
      <c r="AH27" s="23">
        <v>0.656</v>
      </c>
      <c r="AI27" s="16">
        <v>0.656</v>
      </c>
      <c r="AJ27" s="24" t="s">
        <v>51</v>
      </c>
      <c r="AK27" s="24">
        <v>0.662</v>
      </c>
      <c r="AL27" s="24" t="s">
        <v>54</v>
      </c>
      <c r="AM27" s="24">
        <v>0.683</v>
      </c>
      <c r="AN27" s="24">
        <v>0.693</v>
      </c>
      <c r="AO27" s="23">
        <v>0.72</v>
      </c>
      <c r="AP27" s="23">
        <f>22/32</f>
        <v>0.6875</v>
      </c>
      <c r="AQ27" s="24">
        <v>0.681</v>
      </c>
      <c r="AR27" s="24">
        <v>0.678</v>
      </c>
      <c r="AS27" s="23"/>
      <c r="AT27" s="24"/>
      <c r="AU27" s="24">
        <v>0.65</v>
      </c>
      <c r="AV27" s="23">
        <f>17/25.4</f>
        <v>0.6692913385826772</v>
      </c>
      <c r="AW27" s="23">
        <v>0.656</v>
      </c>
      <c r="AX27" s="23">
        <v>0.65</v>
      </c>
      <c r="AY27" s="23">
        <v>0.656</v>
      </c>
      <c r="AZ27" s="23"/>
      <c r="BA27" s="23">
        <v>0.65</v>
      </c>
      <c r="BB27" s="23">
        <v>0.717</v>
      </c>
      <c r="BC27" s="23">
        <v>0.68</v>
      </c>
      <c r="BD27" s="23">
        <v>0.665</v>
      </c>
      <c r="BE27" s="23">
        <v>0.68</v>
      </c>
      <c r="BF27" s="23">
        <v>0.645</v>
      </c>
      <c r="BG27" s="23">
        <v>0.637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</row>
    <row r="28" spans="1:85" s="5" customFormat="1" ht="12">
      <c r="A28" s="5" t="s">
        <v>23</v>
      </c>
      <c r="B28" s="16"/>
      <c r="C28" s="24"/>
      <c r="D28" s="24"/>
      <c r="E28" s="24">
        <v>3.4</v>
      </c>
      <c r="F28" s="23"/>
      <c r="G28" s="23"/>
      <c r="H28" s="23"/>
      <c r="I28" s="23"/>
      <c r="J28" s="44"/>
      <c r="K28" s="23">
        <v>3.645</v>
      </c>
      <c r="L28" s="16"/>
      <c r="M28" s="23"/>
      <c r="N28" s="23"/>
      <c r="O28" s="23"/>
      <c r="P28" s="23"/>
      <c r="Q28" s="23"/>
      <c r="R28" s="23"/>
      <c r="S28" s="23"/>
      <c r="T28" s="23"/>
      <c r="U28" s="23"/>
      <c r="V28" s="23">
        <v>5.125</v>
      </c>
      <c r="W28" s="23">
        <v>4.78</v>
      </c>
      <c r="X28" s="23"/>
      <c r="Y28" s="23"/>
      <c r="Z28" s="23"/>
      <c r="AB28" s="23"/>
      <c r="AC28" s="51"/>
      <c r="AD28" s="23"/>
      <c r="AE28" s="23"/>
      <c r="AF28" s="23"/>
      <c r="AG28" s="16"/>
      <c r="AH28" s="23"/>
      <c r="AI28" s="16"/>
      <c r="AJ28" s="24"/>
      <c r="AK28" s="24"/>
      <c r="AL28" s="24"/>
      <c r="AM28" s="24"/>
      <c r="AN28" s="24"/>
      <c r="AO28" s="23"/>
      <c r="AQ28" s="24"/>
      <c r="AR28" s="24"/>
      <c r="AS28" s="23"/>
      <c r="AT28" s="24"/>
      <c r="AU28" s="24">
        <v>4.61</v>
      </c>
      <c r="AV28" s="23"/>
      <c r="AW28" s="23"/>
      <c r="AX28" s="23"/>
      <c r="AY28" s="23"/>
      <c r="AZ28" s="23"/>
      <c r="BA28" s="23">
        <v>3.5</v>
      </c>
      <c r="BB28" s="23"/>
      <c r="BC28" s="23"/>
      <c r="BD28" s="23">
        <v>4.96</v>
      </c>
      <c r="BE28" s="23"/>
      <c r="BF28" s="23"/>
      <c r="BG28" s="23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</row>
    <row r="29" spans="1:85" s="5" customFormat="1" ht="12">
      <c r="A29" s="5" t="s">
        <v>24</v>
      </c>
      <c r="B29" s="16">
        <v>0.531</v>
      </c>
      <c r="C29" s="24">
        <f>14.3/25.4</f>
        <v>0.5629921259842521</v>
      </c>
      <c r="D29" s="24">
        <v>0.551</v>
      </c>
      <c r="E29" s="24">
        <v>0.516</v>
      </c>
      <c r="F29" s="23">
        <v>0.563</v>
      </c>
      <c r="G29" s="23"/>
      <c r="H29" s="23"/>
      <c r="I29" s="23"/>
      <c r="J29" s="44"/>
      <c r="K29" s="23">
        <v>0.5</v>
      </c>
      <c r="L29" s="16"/>
      <c r="M29" s="23"/>
      <c r="N29" s="23"/>
      <c r="O29" s="23"/>
      <c r="P29" s="23"/>
      <c r="Q29" s="23"/>
      <c r="R29" s="23"/>
      <c r="S29" s="23">
        <v>0.5</v>
      </c>
      <c r="T29" s="23"/>
      <c r="U29" s="23"/>
      <c r="V29" s="23"/>
      <c r="W29" s="23"/>
      <c r="X29" s="23">
        <v>0.5</v>
      </c>
      <c r="Y29" s="23"/>
      <c r="Z29" s="23">
        <v>0.551</v>
      </c>
      <c r="AB29" s="23">
        <v>0.563</v>
      </c>
      <c r="AC29" s="51"/>
      <c r="AD29" s="23">
        <v>0.531</v>
      </c>
      <c r="AE29" s="23">
        <v>0.531</v>
      </c>
      <c r="AF29" s="23">
        <v>0.531</v>
      </c>
      <c r="AG29" s="16">
        <v>0.563</v>
      </c>
      <c r="AH29" s="23">
        <v>0.531</v>
      </c>
      <c r="AI29" s="16">
        <v>0.531</v>
      </c>
      <c r="AJ29" s="24">
        <v>0.531</v>
      </c>
      <c r="AK29" s="24" t="s">
        <v>152</v>
      </c>
      <c r="AL29" s="24" t="s">
        <v>55</v>
      </c>
      <c r="AM29" s="24" t="s">
        <v>56</v>
      </c>
      <c r="AN29" s="24">
        <v>0.491</v>
      </c>
      <c r="AO29" s="23">
        <v>0.5</v>
      </c>
      <c r="AQ29" s="24">
        <v>0.512</v>
      </c>
      <c r="AR29" s="24" t="s">
        <v>43</v>
      </c>
      <c r="AS29" s="23"/>
      <c r="AT29" s="24">
        <v>0.571</v>
      </c>
      <c r="AU29" s="24"/>
      <c r="AV29" s="23"/>
      <c r="AW29" s="23">
        <v>0.531</v>
      </c>
      <c r="AX29" s="23">
        <v>0.5</v>
      </c>
      <c r="AY29" s="23"/>
      <c r="AZ29" s="23"/>
      <c r="BA29" s="23">
        <v>0.525</v>
      </c>
      <c r="BB29" s="23"/>
      <c r="BC29" s="23"/>
      <c r="BD29" s="23"/>
      <c r="BE29" s="23"/>
      <c r="BF29" s="23"/>
      <c r="BG29" s="23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</row>
    <row r="30" spans="1:85" s="5" customFormat="1" ht="12">
      <c r="A30" s="5" t="s">
        <v>25</v>
      </c>
      <c r="B30" s="16"/>
      <c r="C30" s="24"/>
      <c r="D30" s="24"/>
      <c r="E30" s="24">
        <v>1.205</v>
      </c>
      <c r="F30" s="23"/>
      <c r="G30" s="23"/>
      <c r="H30" s="42">
        <f>28/32</f>
        <v>0.875</v>
      </c>
      <c r="I30" s="23"/>
      <c r="J30" s="42">
        <f>34/32</f>
        <v>1.0625</v>
      </c>
      <c r="K30" s="23">
        <v>1.25</v>
      </c>
      <c r="L30" s="16"/>
      <c r="M30" s="23"/>
      <c r="N30" s="23"/>
      <c r="O30" s="23">
        <v>1</v>
      </c>
      <c r="P30" s="23"/>
      <c r="Q30" s="23">
        <v>1</v>
      </c>
      <c r="R30" s="23"/>
      <c r="S30" s="23">
        <v>1.125</v>
      </c>
      <c r="T30" s="23"/>
      <c r="U30" s="23"/>
      <c r="V30" s="23"/>
      <c r="W30" s="23"/>
      <c r="X30" s="23"/>
      <c r="Y30" s="23"/>
      <c r="Z30" s="23"/>
      <c r="AA30" s="42">
        <f>34.5/32</f>
        <v>1.078125</v>
      </c>
      <c r="AB30" s="23"/>
      <c r="AC30" s="42">
        <v>1.0625</v>
      </c>
      <c r="AD30" s="23"/>
      <c r="AE30" s="23"/>
      <c r="AF30" s="23"/>
      <c r="AG30" s="16"/>
      <c r="AH30" s="23"/>
      <c r="AI30" s="16"/>
      <c r="AJ30" s="24"/>
      <c r="AK30" s="24"/>
      <c r="AL30" s="24"/>
      <c r="AM30" s="24"/>
      <c r="AN30" s="24"/>
      <c r="AO30" s="23">
        <v>1.125</v>
      </c>
      <c r="AP30" s="42">
        <f>27/32</f>
        <v>0.84375</v>
      </c>
      <c r="AQ30" s="24"/>
      <c r="AR30" s="24"/>
      <c r="AS30" s="23"/>
      <c r="AT30" s="24"/>
      <c r="AU30" s="24">
        <v>1.186</v>
      </c>
      <c r="AV30" s="23"/>
      <c r="AW30" s="23"/>
      <c r="AX30" s="23">
        <v>1</v>
      </c>
      <c r="AY30" s="23"/>
      <c r="AZ30" s="23"/>
      <c r="BA30" s="23">
        <v>1.2</v>
      </c>
      <c r="BB30" s="23">
        <v>1.26</v>
      </c>
      <c r="BC30" s="23"/>
      <c r="BD30" s="23"/>
      <c r="BE30" s="23">
        <v>1.5</v>
      </c>
      <c r="BF30" s="23"/>
      <c r="BG30" s="23">
        <v>1.5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1:85" s="5" customFormat="1" ht="12">
      <c r="A31" s="5" t="s">
        <v>26</v>
      </c>
      <c r="B31" s="16"/>
      <c r="C31" s="24"/>
      <c r="D31" s="24"/>
      <c r="E31" s="24"/>
      <c r="F31" s="23"/>
      <c r="G31" s="23"/>
      <c r="H31" s="23"/>
      <c r="I31" s="23"/>
      <c r="J31" s="42"/>
      <c r="K31" s="23">
        <v>1</v>
      </c>
      <c r="L31" s="16"/>
      <c r="M31" s="23"/>
      <c r="N31" s="23"/>
      <c r="O31" s="23">
        <v>1</v>
      </c>
      <c r="P31" s="23"/>
      <c r="Q31" s="23">
        <v>0.9</v>
      </c>
      <c r="R31" s="23">
        <v>0.934</v>
      </c>
      <c r="S31" s="23">
        <v>1</v>
      </c>
      <c r="T31" s="23"/>
      <c r="U31" s="23"/>
      <c r="V31" s="23"/>
      <c r="W31" s="23"/>
      <c r="X31" s="23"/>
      <c r="Y31" s="23"/>
      <c r="Z31" s="23">
        <v>0.787</v>
      </c>
      <c r="AA31" s="42"/>
      <c r="AB31" s="23"/>
      <c r="AC31" s="42"/>
      <c r="AD31" s="23"/>
      <c r="AE31" s="23"/>
      <c r="AF31" s="23"/>
      <c r="AG31" s="16"/>
      <c r="AH31" s="23"/>
      <c r="AI31" s="16"/>
      <c r="AJ31" s="24"/>
      <c r="AK31" s="24"/>
      <c r="AL31" s="24"/>
      <c r="AM31" s="24"/>
      <c r="AN31" s="24"/>
      <c r="AO31" s="23">
        <v>1</v>
      </c>
      <c r="AP31" s="42"/>
      <c r="AQ31" s="24"/>
      <c r="AR31" s="24"/>
      <c r="AS31" s="23"/>
      <c r="AT31" s="24"/>
      <c r="AU31" s="24">
        <v>1.21</v>
      </c>
      <c r="AV31" s="23"/>
      <c r="AW31" s="23"/>
      <c r="AX31" s="23">
        <v>1</v>
      </c>
      <c r="AY31" s="23"/>
      <c r="AZ31" s="23"/>
      <c r="BA31" s="23">
        <v>1</v>
      </c>
      <c r="BB31" s="23">
        <v>1.05</v>
      </c>
      <c r="BC31" s="23"/>
      <c r="BD31" s="23"/>
      <c r="BE31" s="23"/>
      <c r="BF31" s="23"/>
      <c r="BG31" s="23">
        <v>1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</row>
    <row r="32" spans="1:85" s="5" customFormat="1" ht="12">
      <c r="A32" s="5" t="s">
        <v>27</v>
      </c>
      <c r="B32" s="16">
        <v>0.58</v>
      </c>
      <c r="C32" s="24"/>
      <c r="D32" s="24"/>
      <c r="E32" s="24">
        <v>0.59</v>
      </c>
      <c r="F32" s="23">
        <v>0.578</v>
      </c>
      <c r="G32" s="23">
        <v>0.547</v>
      </c>
      <c r="H32" s="42">
        <f>18.5/32</f>
        <v>0.578125</v>
      </c>
      <c r="I32" s="23"/>
      <c r="J32" s="42">
        <f>19/32</f>
        <v>0.59375</v>
      </c>
      <c r="K32" s="23">
        <v>0.588</v>
      </c>
      <c r="L32" s="16"/>
      <c r="M32" s="23">
        <f>14.5/25.4</f>
        <v>0.5708661417322834</v>
      </c>
      <c r="N32" s="23">
        <v>0.54</v>
      </c>
      <c r="O32" s="23">
        <v>0.573</v>
      </c>
      <c r="P32" s="23">
        <v>0.58</v>
      </c>
      <c r="Q32" s="23">
        <v>0.553</v>
      </c>
      <c r="R32" s="23">
        <v>0.585</v>
      </c>
      <c r="S32" s="23">
        <v>0.53</v>
      </c>
      <c r="T32" s="23">
        <f>13/25.4</f>
        <v>0.5118110236220472</v>
      </c>
      <c r="U32" s="23">
        <f>15/25.4</f>
        <v>0.5905511811023623</v>
      </c>
      <c r="V32" s="23">
        <v>0.536</v>
      </c>
      <c r="W32" s="23">
        <v>0.55</v>
      </c>
      <c r="X32" s="23">
        <v>0.578</v>
      </c>
      <c r="Y32" s="23">
        <v>0.585</v>
      </c>
      <c r="Z32" s="23">
        <v>0.63</v>
      </c>
      <c r="AA32" s="42">
        <f>18.5/32</f>
        <v>0.578125</v>
      </c>
      <c r="AB32" s="23">
        <v>0.578</v>
      </c>
      <c r="AC32" s="42">
        <v>0.57086614115</v>
      </c>
      <c r="AD32" s="23">
        <v>0.55</v>
      </c>
      <c r="AE32" s="23">
        <v>0.54</v>
      </c>
      <c r="AF32" s="23">
        <v>0.57</v>
      </c>
      <c r="AG32" s="16">
        <v>0.58</v>
      </c>
      <c r="AH32" s="23">
        <v>0.55</v>
      </c>
      <c r="AI32" s="16">
        <v>0.54</v>
      </c>
      <c r="AJ32" s="24" t="s">
        <v>52</v>
      </c>
      <c r="AK32" s="24"/>
      <c r="AL32" s="24">
        <v>0.56</v>
      </c>
      <c r="AM32" s="24">
        <v>0.59</v>
      </c>
      <c r="AN32" s="24">
        <v>0.535</v>
      </c>
      <c r="AO32" s="23">
        <v>0.58</v>
      </c>
      <c r="AP32" s="42">
        <f>19/32</f>
        <v>0.59375</v>
      </c>
      <c r="AQ32" s="24">
        <v>0.598</v>
      </c>
      <c r="AR32" s="24">
        <v>0.575</v>
      </c>
      <c r="AS32" s="23">
        <v>0.54</v>
      </c>
      <c r="AT32" s="24"/>
      <c r="AU32" s="24">
        <v>0.567</v>
      </c>
      <c r="AV32" s="23">
        <f>14.7/25.4</f>
        <v>0.5787401574803149</v>
      </c>
      <c r="AW32" s="23">
        <v>0.55</v>
      </c>
      <c r="AX32" s="23">
        <v>0.52</v>
      </c>
      <c r="AY32" s="23">
        <v>0.586</v>
      </c>
      <c r="AZ32" s="23"/>
      <c r="BA32" s="23">
        <v>0.582</v>
      </c>
      <c r="BB32" s="23">
        <v>0.54</v>
      </c>
      <c r="BC32" s="23">
        <v>0.54</v>
      </c>
      <c r="BD32" s="23">
        <v>0.58</v>
      </c>
      <c r="BE32" s="23">
        <v>0.57</v>
      </c>
      <c r="BF32" s="23">
        <v>0.59</v>
      </c>
      <c r="BG32" s="23">
        <v>0.605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</row>
    <row r="33" spans="1:85" s="3" customFormat="1" ht="12">
      <c r="A33" s="3" t="s">
        <v>110</v>
      </c>
      <c r="B33" s="18"/>
      <c r="C33" s="28"/>
      <c r="D33" s="28"/>
      <c r="E33" s="28">
        <v>0.748</v>
      </c>
      <c r="F33" s="27"/>
      <c r="G33" s="27"/>
      <c r="H33" s="27">
        <f>25/32</f>
        <v>0.78125</v>
      </c>
      <c r="I33" s="27"/>
      <c r="J33" s="27">
        <f>26/32</f>
        <v>0.8125</v>
      </c>
      <c r="K33" s="27"/>
      <c r="L33" s="18"/>
      <c r="M33" s="27"/>
      <c r="N33" s="27">
        <v>0.81</v>
      </c>
      <c r="O33" s="27"/>
      <c r="P33" s="27">
        <v>0.77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>
        <f>25/32</f>
        <v>0.78125</v>
      </c>
      <c r="AB33" s="27"/>
      <c r="AC33" s="55">
        <v>0.787401574</v>
      </c>
      <c r="AD33" s="27"/>
      <c r="AE33" s="27"/>
      <c r="AF33" s="27"/>
      <c r="AG33" s="18"/>
      <c r="AH33" s="27"/>
      <c r="AI33" s="18"/>
      <c r="AJ33" s="28"/>
      <c r="AK33" s="28">
        <v>0.789</v>
      </c>
      <c r="AL33" s="28"/>
      <c r="AM33" s="28"/>
      <c r="AN33" s="28"/>
      <c r="AO33" s="27"/>
      <c r="AP33" s="27">
        <f>26/32</f>
        <v>0.8125</v>
      </c>
      <c r="AQ33" s="28"/>
      <c r="AR33" s="28"/>
      <c r="AS33" s="27"/>
      <c r="AT33" s="28"/>
      <c r="AU33" s="28">
        <v>0.755</v>
      </c>
      <c r="AV33" s="27"/>
      <c r="AW33" s="27"/>
      <c r="AX33" s="27"/>
      <c r="AY33" s="27"/>
      <c r="AZ33" s="27"/>
      <c r="BA33" s="27"/>
      <c r="BB33" s="27"/>
      <c r="BC33" s="27">
        <v>0.78</v>
      </c>
      <c r="BD33" s="27"/>
      <c r="BE33" s="27"/>
      <c r="BF33" s="27"/>
      <c r="BG33" s="27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</row>
    <row r="34" spans="1:85" s="3" customFormat="1" ht="12">
      <c r="A34" s="3" t="s">
        <v>111</v>
      </c>
      <c r="B34" s="18"/>
      <c r="C34" s="28"/>
      <c r="D34" s="28"/>
      <c r="E34" s="28">
        <v>0.709</v>
      </c>
      <c r="F34" s="27"/>
      <c r="G34" s="27"/>
      <c r="H34" s="27">
        <f>26/32</f>
        <v>0.8125</v>
      </c>
      <c r="I34" s="27"/>
      <c r="J34" s="27">
        <f>26/32</f>
        <v>0.8125</v>
      </c>
      <c r="K34" s="27"/>
      <c r="L34" s="18"/>
      <c r="M34" s="27"/>
      <c r="N34" s="27">
        <v>0.81</v>
      </c>
      <c r="O34" s="27"/>
      <c r="P34" s="27">
        <v>0.77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>
        <f>26/32</f>
        <v>0.8125</v>
      </c>
      <c r="AB34" s="27"/>
      <c r="AC34" s="55">
        <v>0.787401574</v>
      </c>
      <c r="AD34" s="27"/>
      <c r="AE34" s="27"/>
      <c r="AF34" s="27"/>
      <c r="AG34" s="18"/>
      <c r="AH34" s="27"/>
      <c r="AI34" s="18"/>
      <c r="AJ34" s="28"/>
      <c r="AK34" s="28">
        <v>0.789</v>
      </c>
      <c r="AL34" s="28"/>
      <c r="AM34" s="28"/>
      <c r="AN34" s="28"/>
      <c r="AO34" s="27"/>
      <c r="AP34" s="27">
        <f>26/32</f>
        <v>0.8125</v>
      </c>
      <c r="AQ34" s="28"/>
      <c r="AR34" s="28"/>
      <c r="AS34" s="27"/>
      <c r="AT34" s="28"/>
      <c r="AU34" s="28">
        <v>0.772</v>
      </c>
      <c r="AV34" s="27"/>
      <c r="AW34" s="27"/>
      <c r="AX34" s="27"/>
      <c r="AY34" s="27"/>
      <c r="AZ34" s="27"/>
      <c r="BA34" s="27"/>
      <c r="BB34" s="27"/>
      <c r="BC34" s="27">
        <v>0.78</v>
      </c>
      <c r="BD34" s="27"/>
      <c r="BE34" s="27"/>
      <c r="BF34" s="27"/>
      <c r="BG34" s="27" t="s">
        <v>34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</row>
    <row r="35" spans="1:85" s="3" customFormat="1" ht="12">
      <c r="A35" s="3" t="s">
        <v>28</v>
      </c>
      <c r="B35" s="18"/>
      <c r="C35" s="28"/>
      <c r="D35" s="28"/>
      <c r="E35" s="28"/>
      <c r="F35" s="27"/>
      <c r="G35" s="27"/>
      <c r="H35" s="27"/>
      <c r="I35" s="27"/>
      <c r="J35" s="27"/>
      <c r="K35" s="27"/>
      <c r="L35" s="18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18"/>
      <c r="AH35" s="27"/>
      <c r="AI35" s="18"/>
      <c r="AJ35" s="28"/>
      <c r="AK35" s="28"/>
      <c r="AL35" s="28"/>
      <c r="AM35" s="28"/>
      <c r="AN35" s="28"/>
      <c r="AO35" s="27"/>
      <c r="AP35" s="27"/>
      <c r="AQ35" s="28"/>
      <c r="AR35" s="28"/>
      <c r="AS35" s="27"/>
      <c r="AT35" s="28"/>
      <c r="AU35" s="28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35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</row>
    <row r="36" spans="1:85" s="40" customFormat="1" ht="27" customHeight="1">
      <c r="A36" s="35" t="s">
        <v>122</v>
      </c>
      <c r="B36" s="36"/>
      <c r="C36" s="37"/>
      <c r="D36" s="37"/>
      <c r="E36" s="37" t="s">
        <v>123</v>
      </c>
      <c r="F36" s="38"/>
      <c r="G36" s="38" t="s">
        <v>139</v>
      </c>
      <c r="H36" s="38" t="s">
        <v>147</v>
      </c>
      <c r="I36" s="38" t="s">
        <v>139</v>
      </c>
      <c r="J36" s="38" t="s">
        <v>147</v>
      </c>
      <c r="K36" s="38"/>
      <c r="L36" s="36" t="s">
        <v>129</v>
      </c>
      <c r="M36" s="38"/>
      <c r="N36" s="38"/>
      <c r="O36" s="38"/>
      <c r="P36" s="38"/>
      <c r="Q36" s="38"/>
      <c r="R36" s="38"/>
      <c r="S36" s="38"/>
      <c r="T36" s="38"/>
      <c r="U36" s="38"/>
      <c r="V36" s="38" t="s">
        <v>126</v>
      </c>
      <c r="W36" s="38" t="s">
        <v>123</v>
      </c>
      <c r="X36" s="38"/>
      <c r="Y36" s="38"/>
      <c r="Z36" s="38"/>
      <c r="AA36" s="38" t="s">
        <v>147</v>
      </c>
      <c r="AB36" s="38"/>
      <c r="AC36" s="38" t="s">
        <v>147</v>
      </c>
      <c r="AD36" s="38" t="s">
        <v>139</v>
      </c>
      <c r="AE36" s="38"/>
      <c r="AF36" s="38"/>
      <c r="AG36" s="36"/>
      <c r="AH36" s="38"/>
      <c r="AI36" s="36"/>
      <c r="AJ36" s="37"/>
      <c r="AK36" s="37" t="s">
        <v>157</v>
      </c>
      <c r="AL36" s="37"/>
      <c r="AM36" s="37"/>
      <c r="AN36" s="37"/>
      <c r="AO36" s="38"/>
      <c r="AP36" s="38"/>
      <c r="AQ36" s="37"/>
      <c r="AR36" s="37"/>
      <c r="AS36" s="38"/>
      <c r="AT36" s="37"/>
      <c r="AU36" s="37" t="s">
        <v>123</v>
      </c>
      <c r="AV36" s="38"/>
      <c r="AW36" s="38" t="s">
        <v>139</v>
      </c>
      <c r="AX36" s="38"/>
      <c r="AY36" s="38"/>
      <c r="AZ36" s="38"/>
      <c r="BA36" s="38"/>
      <c r="BB36" s="38"/>
      <c r="BC36" s="38"/>
      <c r="BD36" s="38" t="s">
        <v>123</v>
      </c>
      <c r="BE36" s="38"/>
      <c r="BF36" s="38"/>
      <c r="BG36" s="38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</row>
    <row r="37" spans="1:97" ht="153" customHeight="1">
      <c r="A37" s="34" t="s">
        <v>124</v>
      </c>
      <c r="F37" s="2"/>
      <c r="G37" s="2" t="s">
        <v>141</v>
      </c>
      <c r="H37" s="2"/>
      <c r="I37" s="2" t="s">
        <v>135</v>
      </c>
      <c r="J37" s="2"/>
      <c r="K37" s="2"/>
      <c r="L37" s="2" t="s">
        <v>125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 t="s">
        <v>137</v>
      </c>
      <c r="AE37" s="2"/>
      <c r="AF37" s="2"/>
      <c r="AH37" s="2"/>
      <c r="AK37" s="2" t="s">
        <v>159</v>
      </c>
      <c r="AO37" s="2"/>
      <c r="AP37" s="2"/>
      <c r="AS37" s="2"/>
      <c r="AT37" s="2" t="s">
        <v>142</v>
      </c>
      <c r="AV37" s="2"/>
      <c r="AW37" s="2" t="s">
        <v>138</v>
      </c>
      <c r="AX37" s="2"/>
      <c r="AY37" s="2"/>
      <c r="AZ37" s="2"/>
      <c r="BA37" s="2"/>
      <c r="BB37" s="2"/>
      <c r="BC37" s="2"/>
      <c r="BD37" s="2" t="s">
        <v>133</v>
      </c>
      <c r="BE37" s="2"/>
      <c r="BF37" s="2"/>
      <c r="BG37" s="2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</row>
    <row r="38" ht="12">
      <c r="A38" s="41"/>
    </row>
    <row r="39" ht="12">
      <c r="A39" s="31" t="s">
        <v>67</v>
      </c>
    </row>
    <row r="40" ht="12">
      <c r="A40" s="31" t="s">
        <v>156</v>
      </c>
    </row>
    <row r="42" ht="12">
      <c r="A42" t="s">
        <v>102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Bagpipe Bore Measurements</dc:title>
  <dc:subject/>
  <dc:creator>Andrew T. Lenz, Jr. &amp; Others</dc:creator>
  <cp:keywords/>
  <dc:description>Note by Andrew: 
Most of this file was compiled by someone else. I'm simply adding to it and making it publicly accessible easily.
BagpipeJourney.com</dc:description>
  <cp:lastModifiedBy>Andrew T. Lenz Jr.</cp:lastModifiedBy>
  <dcterms:created xsi:type="dcterms:W3CDTF">2008-05-06T03:43:44Z</dcterms:created>
  <dcterms:modified xsi:type="dcterms:W3CDTF">2015-11-27T18:10:44Z</dcterms:modified>
  <cp:category/>
  <cp:version/>
  <cp:contentType/>
  <cp:contentStatus/>
</cp:coreProperties>
</file>